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List1" sheetId="1" r:id="rId1"/>
  </sheets>
  <definedNames>
    <definedName name="a">'List1'!$D$20</definedName>
    <definedName name="b">'List1'!$D$21</definedName>
    <definedName name="cledu">'List1'!$B$30</definedName>
    <definedName name="cv">'List1'!$B$31</definedName>
    <definedName name="cvody">'List1'!$B$29</definedName>
    <definedName name="m">'List1'!$D$24</definedName>
    <definedName name="Rt">'List1'!$D$23</definedName>
    <definedName name="S">'List1'!$B$32</definedName>
    <definedName name="to">'List1'!$D$26</definedName>
    <definedName name="tp">'List1'!$D$25</definedName>
    <definedName name="vyska">'List1'!$D$22</definedName>
  </definedNames>
  <calcPr fullCalcOnLoad="1"/>
</workbook>
</file>

<file path=xl/comments1.xml><?xml version="1.0" encoding="utf-8"?>
<comments xmlns="http://schemas.openxmlformats.org/spreadsheetml/2006/main">
  <authors>
    <author>Lada</author>
  </authors>
  <commentList>
    <comment ref="C23" authorId="0">
      <text>
        <r>
          <rPr>
            <sz val="8"/>
            <rFont val="Tahoma"/>
            <family val="0"/>
          </rPr>
          <t xml:space="preserve">Hodnota charakterizující kvalitu tepelné izolace. Obvyklá hodnota pro dodávané thermopacky je = 1
</t>
        </r>
      </text>
    </comment>
    <comment ref="C24" authorId="0">
      <text>
        <r>
          <rPr>
            <sz val="8"/>
            <rFont val="Tahoma"/>
            <family val="0"/>
          </rPr>
          <t xml:space="preserve">Hmotnost vody v přepravovaném zboží. U masa obvykle 60% celkové hmotnosti. 
</t>
        </r>
      </text>
    </comment>
    <comment ref="C25" authorId="0">
      <text>
        <r>
          <rPr>
            <sz val="8"/>
            <rFont val="Tahoma"/>
            <family val="2"/>
          </rPr>
          <t xml:space="preserve">Výchozí teplota přepravovaného zboží. U přepravovaného zmraženého zboží je to obvykle -25°C (z mrazíren). </t>
        </r>
      </text>
    </comment>
    <comment ref="C26" authorId="0">
      <text>
        <r>
          <rPr>
            <sz val="8"/>
            <rFont val="Tahoma"/>
            <family val="2"/>
          </rPr>
          <t>Okolní teplota, která se podílí na změně teploty zboží. U chladírenských vozů pro přepravu nemražených potravin je to +5°C. Nejedná-li se o chladírenský vůz, je to teplota venkovní. V zimě až -20°C a v létě pod plachtou i +40°C.</t>
        </r>
      </text>
    </comment>
    <comment ref="H22" authorId="0">
      <text>
        <r>
          <rPr>
            <sz val="8"/>
            <rFont val="Tahoma"/>
            <family val="2"/>
          </rPr>
          <t>bezpečná doba, za kterou teplota se nezvýší nad  -18°C.  Hodnota #N/A  znamená údaj mimo rozsah</t>
        </r>
      </text>
    </comment>
    <comment ref="H24" authorId="0">
      <text>
        <r>
          <rPr>
            <sz val="8"/>
            <rFont val="Tahoma"/>
            <family val="2"/>
          </rPr>
          <t>bezpečná doba, za kterou teplota zboží chladnutím dosáhne 0°C.
Hodnota #N/A znamená hodnotu mimo rozsah</t>
        </r>
      </text>
    </comment>
    <comment ref="A32" authorId="0">
      <text>
        <r>
          <rPr>
            <sz val="8"/>
            <rFont val="Tahoma"/>
            <family val="0"/>
          </rPr>
          <t xml:space="preserve">Základna je empiricky brána 3x, jako korekce špatné izolace podložky, a všude je na okrajích přičítáno 5 cm
</t>
        </r>
      </text>
    </comment>
    <comment ref="C20" authorId="0">
      <text>
        <r>
          <rPr>
            <sz val="8"/>
            <rFont val="Tahoma"/>
            <family val="2"/>
          </rPr>
          <t>Pro europaletu je délka 120 cm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sz val="8"/>
            <rFont val="Tahoma"/>
            <family val="0"/>
          </rPr>
          <t xml:space="preserve">pro europaletu je šířka 80 cm
</t>
        </r>
      </text>
    </comment>
    <comment ref="C22" authorId="0">
      <text>
        <r>
          <rPr>
            <sz val="8"/>
            <rFont val="Tahoma"/>
            <family val="2"/>
          </rPr>
          <t>celková výška nákladu meřená od podlahy (včetně palety)</t>
        </r>
      </text>
    </comment>
  </commentList>
</comments>
</file>

<file path=xl/sharedStrings.xml><?xml version="1.0" encoding="utf-8"?>
<sst xmlns="http://schemas.openxmlformats.org/spreadsheetml/2006/main" count="35" uniqueCount="29">
  <si>
    <t>velikost teplotního odporu</t>
  </si>
  <si>
    <t>teplota okolí</t>
  </si>
  <si>
    <t>teplota potravin</t>
  </si>
  <si>
    <t>hmotnost vody v potravinách</t>
  </si>
  <si>
    <t>[kg]</t>
  </si>
  <si>
    <t>[°C]</t>
  </si>
  <si>
    <t>čas</t>
  </si>
  <si>
    <t>dQ</t>
  </si>
  <si>
    <t>dT</t>
  </si>
  <si>
    <t>[s]</t>
  </si>
  <si>
    <t>cledu</t>
  </si>
  <si>
    <t>cvody</t>
  </si>
  <si>
    <t>Tk</t>
  </si>
  <si>
    <r>
      <t>[K*m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0"/>
      </rPr>
      <t>*W</t>
    </r>
    <r>
      <rPr>
        <vertAlign val="superscript"/>
        <sz val="10"/>
        <rFont val="Times New Roman CE"/>
        <family val="1"/>
      </rPr>
      <t>-1</t>
    </r>
    <r>
      <rPr>
        <sz val="10"/>
        <rFont val="Times New Roman CE"/>
        <family val="0"/>
      </rPr>
      <t>]</t>
    </r>
  </si>
  <si>
    <t>teploty -18°C dosáhne za</t>
  </si>
  <si>
    <t>teploty 0°C dosáhne za</t>
  </si>
  <si>
    <t>[h]</t>
  </si>
  <si>
    <t>Vypočtené hodnoty</t>
  </si>
  <si>
    <t>rozměry palety</t>
  </si>
  <si>
    <t>délka</t>
  </si>
  <si>
    <t>šířka</t>
  </si>
  <si>
    <t>výška</t>
  </si>
  <si>
    <t>plocha</t>
  </si>
  <si>
    <t>[cm]</t>
  </si>
  <si>
    <t xml:space="preserve">      Výpočet bezpečné doby přepravy zboží při použití thermopacku</t>
  </si>
  <si>
    <t>Vstupní údaje možno měnit</t>
  </si>
  <si>
    <t xml:space="preserve">      Thermopacky vyrábí a dodává   Pavel Šmic,  Vorlova 30, 266 01 Beroun</t>
  </si>
  <si>
    <t xml:space="preserve"> www.spacaky.cz,   condor@spacaky.cz,  tel.: 311 625 826</t>
  </si>
  <si>
    <t xml:space="preserve">          Změna teploty přepravovaného zboží při použití thermopacku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</si>
</sst>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Times New Roman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vertAlign val="superscript"/>
      <sz val="10"/>
      <name val="Times New Roman CE"/>
      <family val="1"/>
    </font>
    <font>
      <sz val="8"/>
      <name val="Tahoma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sz val="10"/>
      <color indexed="9"/>
      <name val="Times New Roman CE"/>
      <family val="1"/>
    </font>
    <font>
      <sz val="8.5"/>
      <name val="Times New Roman CE"/>
      <family val="1"/>
    </font>
    <font>
      <sz val="11.75"/>
      <name val="Times New Roman CE"/>
      <family val="0"/>
    </font>
    <font>
      <b/>
      <sz val="11.75"/>
      <name val="Times New Roman CE"/>
      <family val="1"/>
    </font>
    <font>
      <b/>
      <sz val="4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8"/>
      <name val="Times New Roman CE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4" fontId="0" fillId="2" borderId="0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7" fillId="2" borderId="4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4" borderId="0" xfId="0" applyFont="1" applyFill="1" applyBorder="1" applyAlignment="1" applyProtection="1">
      <alignment/>
      <protection hidden="1" locked="0"/>
    </xf>
    <xf numFmtId="0" fontId="3" fillId="4" borderId="7" xfId="0" applyFont="1" applyFill="1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5" borderId="4" xfId="0" applyFont="1" applyFill="1" applyBorder="1" applyAlignment="1" applyProtection="1">
      <alignment/>
      <protection hidden="1"/>
    </xf>
    <xf numFmtId="0" fontId="0" fillId="5" borderId="0" xfId="0" applyFill="1" applyBorder="1" applyAlignment="1">
      <alignment/>
    </xf>
    <xf numFmtId="0" fontId="0" fillId="5" borderId="4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>
      <alignment/>
    </xf>
    <xf numFmtId="0" fontId="0" fillId="6" borderId="9" xfId="0" applyFill="1" applyBorder="1" applyAlignment="1">
      <alignment/>
    </xf>
    <xf numFmtId="0" fontId="1" fillId="6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7" borderId="0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4" xfId="0" applyFill="1" applyBorder="1" applyAlignment="1">
      <alignment/>
    </xf>
    <xf numFmtId="0" fontId="3" fillId="7" borderId="0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7" fillId="7" borderId="1" xfId="0" applyFont="1" applyFill="1" applyBorder="1" applyAlignment="1" applyProtection="1">
      <alignment/>
      <protection hidden="1"/>
    </xf>
    <xf numFmtId="0" fontId="7" fillId="7" borderId="2" xfId="0" applyFont="1" applyFill="1" applyBorder="1" applyAlignment="1" applyProtection="1">
      <alignment/>
      <protection hidden="1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3" fillId="4" borderId="0" xfId="0" applyFont="1" applyFill="1" applyBorder="1" applyAlignment="1" applyProtection="1">
      <alignment/>
      <protection locked="0"/>
    </xf>
    <xf numFmtId="0" fontId="3" fillId="8" borderId="0" xfId="0" applyFont="1" applyFill="1" applyBorder="1" applyAlignment="1" applyProtection="1">
      <alignment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000000"/>
        </patternFill>
      </fill>
      <border/>
    </dxf>
    <dxf>
      <fill>
        <patternFill patternType="solid"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1725"/>
          <c:w val="0.91425"/>
          <c:h val="0.8"/>
        </c:manualLayout>
      </c:layout>
      <c:scatterChart>
        <c:scatterStyle val="smooth"/>
        <c:varyColors val="0"/>
        <c:ser>
          <c:idx val="0"/>
          <c:order val="0"/>
          <c:tx>
            <c:v>preprava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List1!$A$37:$A$137</c:f>
              <c:numCache/>
            </c:numRef>
          </c:xVal>
          <c:yVal>
            <c:numRef>
              <c:f>List1!$D$37:$D$137</c:f>
              <c:numCache/>
            </c:numRef>
          </c:yVal>
          <c:smooth val="1"/>
        </c:ser>
        <c:axId val="44396131"/>
        <c:axId val="64020860"/>
      </c:scatterChart>
      <c:valAx>
        <c:axId val="4439613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 CE"/>
                    <a:ea typeface="Times New Roman CE"/>
                    <a:cs typeface="Times New Roman CE"/>
                  </a:rPr>
                  <a:t>čas t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020860"/>
        <c:crosses val="autoZero"/>
        <c:crossBetween val="midCat"/>
        <c:dispUnits/>
      </c:valAx>
      <c:valAx>
        <c:axId val="640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Times New Roman CE"/>
                    <a:ea typeface="Times New Roman CE"/>
                    <a:cs typeface="Times New Roman CE"/>
                  </a:rPr>
                  <a:t>teplota  zboží  T [°C] </a:t>
                </a:r>
                <a:r>
                  <a:rPr lang="en-US" cap="none" sz="400" b="1" i="0" u="none" baseline="0">
                    <a:latin typeface="Times New Roman CE"/>
                    <a:ea typeface="Times New Roman CE"/>
                    <a:cs typeface="Times New Roman CE"/>
                  </a:rPr>
                  <a:t> 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396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0.0325</cdr:y>
    </cdr:from>
    <cdr:to>
      <cdr:x>0.97075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23825"/>
          <a:ext cx="7038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 CE"/>
              <a:ea typeface="Times New Roman CE"/>
              <a:cs typeface="Times New Roman CE"/>
            </a:rPr>
            <a:t>Změna teploty zboží v závislosti na čase při použití thermopacku </a:t>
          </a:r>
          <a:r>
            <a:rPr lang="en-US" cap="none" sz="1400" b="0" i="0" u="none" baseline="0">
              <a:latin typeface="Times New Roman CE"/>
              <a:ea typeface="Times New Roman CE"/>
              <a:cs typeface="Times New Roman CE"/>
            </a:rPr>
            <a:t> </a:t>
          </a:r>
          <a:r>
            <a:rPr lang="en-US" cap="none" sz="1175" b="0" i="0" u="none" baseline="0">
              <a:latin typeface="Times New Roman CE"/>
              <a:ea typeface="Times New Roman CE"/>
              <a:cs typeface="Times New Roman CE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11</xdr:col>
      <xdr:colOff>0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0" y="4933950"/>
        <a:ext cx="79914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="95" zoomScaleNormal="95" workbookViewId="0" topLeftCell="A1">
      <selection activeCell="O11" sqref="O11"/>
    </sheetView>
  </sheetViews>
  <sheetFormatPr defaultColWidth="9.00390625" defaultRowHeight="12.75"/>
  <cols>
    <col min="2" max="2" width="10.875" style="0" bestFit="1" customWidth="1"/>
    <col min="5" max="5" width="14.00390625" style="0" customWidth="1"/>
    <col min="8" max="8" width="6.875" style="0" customWidth="1"/>
    <col min="9" max="9" width="7.00390625" style="0" customWidth="1"/>
    <col min="10" max="10" width="13.00390625" style="0" customWidth="1"/>
    <col min="11" max="11" width="8.125" style="0" customWidth="1"/>
  </cols>
  <sheetData>
    <row r="1" spans="1:12" ht="20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3"/>
      <c r="L1" s="17"/>
    </row>
    <row r="2" spans="1:12" ht="12.75">
      <c r="A2" s="4"/>
      <c r="B2" s="7"/>
      <c r="C2" s="5"/>
      <c r="D2" s="5"/>
      <c r="E2" s="5"/>
      <c r="F2" s="5"/>
      <c r="G2" s="5"/>
      <c r="H2" s="5"/>
      <c r="I2" s="5"/>
      <c r="J2" s="5"/>
      <c r="K2" s="6"/>
      <c r="L2" s="17"/>
    </row>
    <row r="3" spans="1:12" ht="12.75">
      <c r="A3" s="4"/>
      <c r="B3" s="5"/>
      <c r="C3" s="5" t="s">
        <v>26</v>
      </c>
      <c r="D3" s="5"/>
      <c r="E3" s="5"/>
      <c r="F3" s="5"/>
      <c r="G3" s="5"/>
      <c r="H3" s="5"/>
      <c r="I3" s="5"/>
      <c r="J3" s="5"/>
      <c r="K3" s="6"/>
      <c r="L3" s="17"/>
    </row>
    <row r="4" spans="1:12" ht="13.5" thickBot="1">
      <c r="A4" s="8"/>
      <c r="B4" s="9"/>
      <c r="C4" s="9"/>
      <c r="D4" s="9" t="s">
        <v>27</v>
      </c>
      <c r="E4" s="9"/>
      <c r="F4" s="9"/>
      <c r="G4" s="9"/>
      <c r="H4" s="9"/>
      <c r="I4" s="9"/>
      <c r="J4" s="9"/>
      <c r="K4" s="10"/>
      <c r="L4" s="17"/>
    </row>
    <row r="16" ht="13.5" thickBot="1"/>
    <row r="17" spans="1:11" ht="21" thickBot="1">
      <c r="A17" s="26" t="s">
        <v>24</v>
      </c>
      <c r="B17" s="25"/>
      <c r="C17" s="25"/>
      <c r="D17" s="25"/>
      <c r="E17" s="25"/>
      <c r="F17" s="36"/>
      <c r="G17" s="36"/>
      <c r="H17" s="36"/>
      <c r="I17" s="36"/>
      <c r="J17" s="36"/>
      <c r="K17" s="37"/>
    </row>
    <row r="18" spans="1:11" ht="18">
      <c r="A18" s="11" t="s">
        <v>25</v>
      </c>
      <c r="B18" s="5"/>
      <c r="C18" s="5"/>
      <c r="D18" s="5"/>
      <c r="E18" s="5"/>
      <c r="F18" s="38"/>
      <c r="G18" s="39" t="s">
        <v>17</v>
      </c>
      <c r="H18" s="40"/>
      <c r="I18" s="40"/>
      <c r="J18" s="40"/>
      <c r="K18" s="41"/>
    </row>
    <row r="19" spans="1:11" ht="12.75">
      <c r="A19" s="21" t="s">
        <v>18</v>
      </c>
      <c r="B19" s="22"/>
      <c r="C19" s="22"/>
      <c r="D19" s="22"/>
      <c r="E19" s="22"/>
      <c r="F19" s="31"/>
      <c r="G19" s="29"/>
      <c r="H19" s="29"/>
      <c r="I19" s="29"/>
      <c r="J19" s="29"/>
      <c r="K19" s="30"/>
    </row>
    <row r="20" spans="1:11" ht="15.75">
      <c r="A20" s="23" t="s">
        <v>19</v>
      </c>
      <c r="B20" s="24"/>
      <c r="C20" s="24"/>
      <c r="D20" s="42">
        <v>120</v>
      </c>
      <c r="E20" s="24" t="s">
        <v>23</v>
      </c>
      <c r="F20" s="31"/>
      <c r="G20" s="29"/>
      <c r="H20" s="29"/>
      <c r="I20" s="29"/>
      <c r="J20" s="29"/>
      <c r="K20" s="30"/>
    </row>
    <row r="21" spans="1:11" ht="15.75">
      <c r="A21" s="23" t="s">
        <v>20</v>
      </c>
      <c r="B21" s="24"/>
      <c r="C21" s="24"/>
      <c r="D21" s="42">
        <v>80</v>
      </c>
      <c r="E21" s="24" t="s">
        <v>23</v>
      </c>
      <c r="F21" s="31"/>
      <c r="G21" s="29"/>
      <c r="H21" s="29"/>
      <c r="I21" s="29"/>
      <c r="J21" s="29"/>
      <c r="K21" s="30"/>
    </row>
    <row r="22" spans="1:11" ht="15" customHeight="1">
      <c r="A22" s="4" t="s">
        <v>21</v>
      </c>
      <c r="B22" s="5"/>
      <c r="C22" s="5"/>
      <c r="D22" s="15">
        <v>180</v>
      </c>
      <c r="E22" s="5" t="s">
        <v>23</v>
      </c>
      <c r="F22" s="31" t="s">
        <v>14</v>
      </c>
      <c r="G22" s="29"/>
      <c r="H22" s="29"/>
      <c r="I22" s="12">
        <f>0.5*MATCH(-18,D37:D237,1)-0.5</f>
        <v>8</v>
      </c>
      <c r="J22" s="29" t="s">
        <v>16</v>
      </c>
      <c r="K22" s="30"/>
    </row>
    <row r="23" spans="1:11" ht="15.75">
      <c r="A23" s="4" t="s">
        <v>0</v>
      </c>
      <c r="B23" s="5"/>
      <c r="C23" s="5"/>
      <c r="D23" s="43">
        <v>1</v>
      </c>
      <c r="E23" s="5" t="s">
        <v>13</v>
      </c>
      <c r="F23" s="31"/>
      <c r="G23" s="29"/>
      <c r="H23" s="29"/>
      <c r="I23" s="32"/>
      <c r="J23" s="29"/>
      <c r="K23" s="30"/>
    </row>
    <row r="24" spans="1:11" ht="15.75">
      <c r="A24" s="4" t="s">
        <v>3</v>
      </c>
      <c r="B24" s="5"/>
      <c r="C24" s="5"/>
      <c r="D24" s="15">
        <v>600</v>
      </c>
      <c r="E24" s="5" t="s">
        <v>4</v>
      </c>
      <c r="F24" s="31" t="s">
        <v>15</v>
      </c>
      <c r="G24" s="29"/>
      <c r="H24" s="29"/>
      <c r="I24" s="13" t="e">
        <f>0.5*MATCH(0,D37:D237,-1)-0.5</f>
        <v>#N/A</v>
      </c>
      <c r="J24" s="29" t="s">
        <v>16</v>
      </c>
      <c r="K24" s="30"/>
    </row>
    <row r="25" spans="1:11" ht="15.75">
      <c r="A25" s="4" t="s">
        <v>2</v>
      </c>
      <c r="B25" s="5"/>
      <c r="C25" s="5"/>
      <c r="D25" s="15">
        <v>-25</v>
      </c>
      <c r="E25" s="5" t="s">
        <v>5</v>
      </c>
      <c r="F25" s="31"/>
      <c r="G25" s="29"/>
      <c r="H25" s="29"/>
      <c r="I25" s="29"/>
      <c r="J25" s="29"/>
      <c r="K25" s="30"/>
    </row>
    <row r="26" spans="1:11" ht="16.5" thickBot="1">
      <c r="A26" s="8" t="s">
        <v>1</v>
      </c>
      <c r="B26" s="9"/>
      <c r="C26" s="9"/>
      <c r="D26" s="16">
        <v>5</v>
      </c>
      <c r="E26" s="9" t="s">
        <v>5</v>
      </c>
      <c r="F26" s="33"/>
      <c r="G26" s="34"/>
      <c r="H26" s="34"/>
      <c r="I26" s="34"/>
      <c r="J26" s="34"/>
      <c r="K26" s="35"/>
    </row>
    <row r="28" spans="1:5" ht="12.75">
      <c r="A28" s="14"/>
      <c r="B28" s="14"/>
      <c r="C28" s="14"/>
      <c r="D28" s="14"/>
      <c r="E28" s="14"/>
    </row>
    <row r="29" spans="1:8" ht="12.75">
      <c r="A29" s="18" t="s">
        <v>11</v>
      </c>
      <c r="B29" s="18">
        <v>4187</v>
      </c>
      <c r="C29" s="18"/>
      <c r="D29" s="18"/>
      <c r="E29" s="18"/>
      <c r="F29" s="19"/>
      <c r="G29" s="19"/>
      <c r="H29" s="20"/>
    </row>
    <row r="30" spans="1:8" ht="12.75">
      <c r="A30" s="18" t="s">
        <v>10</v>
      </c>
      <c r="B30" s="18">
        <v>2090</v>
      </c>
      <c r="C30" s="18"/>
      <c r="D30" s="18"/>
      <c r="E30" s="18"/>
      <c r="F30" s="19"/>
      <c r="G30" s="19"/>
      <c r="H30" s="20"/>
    </row>
    <row r="31" spans="1:8" ht="12.75">
      <c r="A31" s="18"/>
      <c r="B31" s="18">
        <f>IF(tp&gt;0,cvody,cledu)</f>
        <v>2090</v>
      </c>
      <c r="C31" s="18"/>
      <c r="D31" s="18"/>
      <c r="E31" s="18"/>
      <c r="F31" s="19"/>
      <c r="G31" s="19"/>
      <c r="H31" s="20"/>
    </row>
    <row r="32" spans="1:8" ht="12.75">
      <c r="A32" s="18" t="s">
        <v>22</v>
      </c>
      <c r="B32" s="18">
        <f>(3*(a+5)*(b+5)+(a+b+10)*2*(vyska+5))/10000</f>
        <v>10.9575</v>
      </c>
      <c r="C32" s="18"/>
      <c r="D32" s="18"/>
      <c r="E32" s="18"/>
      <c r="F32" s="19"/>
      <c r="G32" s="19"/>
      <c r="H32" s="20"/>
    </row>
    <row r="33" spans="1:8" ht="12.75">
      <c r="A33" s="18"/>
      <c r="B33" s="18"/>
      <c r="C33" s="18"/>
      <c r="D33" s="18"/>
      <c r="E33" s="18"/>
      <c r="F33" s="19"/>
      <c r="G33" s="19"/>
      <c r="H33" s="20"/>
    </row>
    <row r="34" spans="1:8" ht="12.75">
      <c r="A34" s="18"/>
      <c r="B34" s="18"/>
      <c r="C34" s="18"/>
      <c r="D34" s="18"/>
      <c r="E34" s="18"/>
      <c r="F34" s="19"/>
      <c r="G34" s="19"/>
      <c r="H34" s="20"/>
    </row>
    <row r="35" spans="1:8" ht="12.75">
      <c r="A35" s="18" t="s">
        <v>6</v>
      </c>
      <c r="B35" s="18" t="s">
        <v>7</v>
      </c>
      <c r="C35" s="18" t="s">
        <v>8</v>
      </c>
      <c r="D35" s="18" t="s">
        <v>12</v>
      </c>
      <c r="E35" s="18"/>
      <c r="F35" s="19"/>
      <c r="G35" s="19"/>
      <c r="H35" s="20"/>
    </row>
    <row r="36" spans="1:8" ht="12.75">
      <c r="A36" s="18" t="s">
        <v>9</v>
      </c>
      <c r="B36" s="18" t="s">
        <v>5</v>
      </c>
      <c r="C36" s="18" t="s">
        <v>5</v>
      </c>
      <c r="D36" s="18"/>
      <c r="E36" s="18"/>
      <c r="F36" s="19"/>
      <c r="G36" s="19"/>
      <c r="H36" s="20"/>
    </row>
    <row r="37" spans="1:8" ht="12.75">
      <c r="A37" s="18">
        <v>0</v>
      </c>
      <c r="B37" s="18"/>
      <c r="C37" s="18"/>
      <c r="D37" s="18">
        <f>+tp</f>
        <v>-25</v>
      </c>
      <c r="E37" s="18"/>
      <c r="F37" s="19"/>
      <c r="G37" s="19"/>
      <c r="H37" s="20"/>
    </row>
    <row r="38" spans="1:8" ht="12.75">
      <c r="A38" s="18">
        <v>0.5</v>
      </c>
      <c r="B38" s="18">
        <f>+S*(tp-to)*3600*(A38-A37)/Rt</f>
        <v>-591704.9999999999</v>
      </c>
      <c r="C38" s="18">
        <f>+B38/(m*cv)</f>
        <v>-0.47185406698564586</v>
      </c>
      <c r="D38" s="18">
        <f>+tp-C38</f>
        <v>-24.528145933014354</v>
      </c>
      <c r="E38" s="18"/>
      <c r="F38" s="19"/>
      <c r="G38" s="19"/>
      <c r="H38" s="20"/>
    </row>
    <row r="39" spans="1:8" ht="12.75">
      <c r="A39" s="18">
        <v>1</v>
      </c>
      <c r="B39" s="18">
        <f>+S*(D38-to)*3600*(A39-A38)/Rt</f>
        <v>-582398.3863098086</v>
      </c>
      <c r="C39" s="18">
        <f aca="true" t="shared" si="0" ref="C39:C102">+B39/(m*cv)</f>
        <v>-0.46443252496794946</v>
      </c>
      <c r="D39" s="18">
        <f>+D38-C39</f>
        <v>-24.063713408046404</v>
      </c>
      <c r="E39" s="18"/>
      <c r="F39" s="19"/>
      <c r="G39" s="19"/>
      <c r="H39" s="20"/>
    </row>
    <row r="40" spans="1:8" ht="12.75">
      <c r="A40" s="18">
        <v>1.5</v>
      </c>
      <c r="B40" s="18">
        <f aca="true" t="shared" si="1" ref="B40:B103">+S*(D39-to)*3600*(A40-A39)/Rt</f>
        <v>-573238.1514036033</v>
      </c>
      <c r="C40" s="18">
        <f t="shared" si="0"/>
        <v>-0.4571277124430648</v>
      </c>
      <c r="D40" s="18">
        <f aca="true" t="shared" si="2" ref="D40:D103">+D39-C40</f>
        <v>-23.60658569560334</v>
      </c>
      <c r="E40" s="18"/>
      <c r="F40" s="19"/>
      <c r="G40" s="19"/>
      <c r="H40" s="20"/>
    </row>
    <row r="41" spans="1:8" ht="12.75">
      <c r="A41" s="18">
        <v>2</v>
      </c>
      <c r="B41" s="18">
        <f t="shared" si="1"/>
        <v>-564221.9929672325</v>
      </c>
      <c r="C41" s="18">
        <f t="shared" si="0"/>
        <v>-0.4499377934347946</v>
      </c>
      <c r="D41" s="18">
        <f t="shared" si="2"/>
        <v>-23.156647902168544</v>
      </c>
      <c r="E41" s="18"/>
      <c r="F41" s="19"/>
      <c r="G41" s="19"/>
      <c r="H41" s="20"/>
    </row>
    <row r="42" spans="1:8" ht="12.75">
      <c r="A42" s="18">
        <v>2.5</v>
      </c>
      <c r="B42" s="18">
        <f t="shared" si="1"/>
        <v>-555347.6448984212</v>
      </c>
      <c r="C42" s="18">
        <f t="shared" si="0"/>
        <v>-0.4428609608440361</v>
      </c>
      <c r="D42" s="18">
        <f t="shared" si="2"/>
        <v>-22.713786941324507</v>
      </c>
      <c r="E42" s="18"/>
      <c r="F42" s="19"/>
      <c r="G42" s="19"/>
      <c r="H42" s="20"/>
    </row>
    <row r="43" spans="1:13" ht="12.75">
      <c r="A43" s="18">
        <v>3</v>
      </c>
      <c r="B43" s="18">
        <f t="shared" si="1"/>
        <v>-546612.8767372139</v>
      </c>
      <c r="C43" s="18">
        <f t="shared" si="0"/>
        <v>-0.43589543599458846</v>
      </c>
      <c r="D43" s="18">
        <f t="shared" si="2"/>
        <v>-22.27789150532992</v>
      </c>
      <c r="E43" s="18"/>
      <c r="F43" s="19"/>
      <c r="G43" s="19"/>
      <c r="H43" s="20"/>
      <c r="M43" s="27"/>
    </row>
    <row r="44" spans="1:8" ht="12.75">
      <c r="A44" s="18">
        <v>3.5</v>
      </c>
      <c r="B44" s="18">
        <f t="shared" si="1"/>
        <v>-538015.4931053746</v>
      </c>
      <c r="C44" s="18">
        <f t="shared" si="0"/>
        <v>-0.42903946818610417</v>
      </c>
      <c r="D44" s="18">
        <f t="shared" si="2"/>
        <v>-21.848852037143814</v>
      </c>
      <c r="E44" s="18"/>
      <c r="F44" s="19"/>
      <c r="G44" s="19"/>
      <c r="H44" s="20"/>
    </row>
    <row r="45" spans="1:8" ht="12.75">
      <c r="A45" s="18">
        <v>4</v>
      </c>
      <c r="B45" s="18">
        <f t="shared" si="1"/>
        <v>-529553.333154606</v>
      </c>
      <c r="C45" s="18">
        <f t="shared" si="0"/>
        <v>-0.42229133425407184</v>
      </c>
      <c r="D45" s="18">
        <f t="shared" si="2"/>
        <v>-21.42656070288974</v>
      </c>
      <c r="E45" s="18"/>
      <c r="F45" s="19"/>
      <c r="G45" s="19"/>
      <c r="H45" s="20"/>
    </row>
    <row r="46" spans="1:8" ht="12.75">
      <c r="A46" s="18">
        <v>4.5</v>
      </c>
      <c r="B46" s="18">
        <f t="shared" si="1"/>
        <v>-521224.2700234458</v>
      </c>
      <c r="C46" s="18">
        <f t="shared" si="0"/>
        <v>-0.4156493381367191</v>
      </c>
      <c r="D46" s="18">
        <f t="shared" si="2"/>
        <v>-21.01091136475302</v>
      </c>
      <c r="E46" s="18"/>
      <c r="F46" s="19"/>
      <c r="G46" s="19"/>
      <c r="H46" s="20"/>
    </row>
    <row r="47" spans="1:8" ht="12.75">
      <c r="A47" s="18">
        <v>5</v>
      </c>
      <c r="B47" s="18">
        <f t="shared" si="1"/>
        <v>-513026.2103027062</v>
      </c>
      <c r="C47" s="18">
        <f t="shared" si="0"/>
        <v>-0.4091118104487291</v>
      </c>
      <c r="D47" s="18">
        <f t="shared" si="2"/>
        <v>-20.601799554304293</v>
      </c>
      <c r="E47" s="18"/>
      <c r="F47" s="19"/>
      <c r="G47" s="19"/>
      <c r="H47" s="20"/>
    </row>
    <row r="48" spans="1:8" ht="12.75">
      <c r="A48" s="18">
        <v>5.5</v>
      </c>
      <c r="B48" s="18">
        <f t="shared" si="1"/>
        <v>-504957.09350932064</v>
      </c>
      <c r="C48" s="18">
        <f t="shared" si="0"/>
        <v>-0.4026771080616592</v>
      </c>
      <c r="D48" s="18">
        <f t="shared" si="2"/>
        <v>-20.199122446242633</v>
      </c>
      <c r="E48" s="18"/>
      <c r="F48" s="19"/>
      <c r="G48" s="19"/>
      <c r="H48" s="20"/>
    </row>
    <row r="49" spans="1:8" ht="12.75">
      <c r="A49" s="18">
        <v>6</v>
      </c>
      <c r="B49" s="18">
        <f t="shared" si="1"/>
        <v>-497014.89156846656</v>
      </c>
      <c r="C49" s="18">
        <f t="shared" si="0"/>
        <v>-0.39634361369096216</v>
      </c>
      <c r="D49" s="18">
        <f t="shared" si="2"/>
        <v>-19.80277883255167</v>
      </c>
      <c r="E49" s="18"/>
      <c r="F49" s="19"/>
      <c r="G49" s="19"/>
      <c r="H49" s="20"/>
    </row>
    <row r="50" spans="1:8" ht="12.75">
      <c r="A50" s="18">
        <v>6.5</v>
      </c>
      <c r="B50" s="18">
        <f t="shared" si="1"/>
        <v>-489197.6083038329</v>
      </c>
      <c r="C50" s="18">
        <f t="shared" si="0"/>
        <v>-0.3901097354894999</v>
      </c>
      <c r="D50" s="18">
        <f t="shared" si="2"/>
        <v>-19.41266909706217</v>
      </c>
      <c r="E50" s="18"/>
      <c r="F50" s="19"/>
      <c r="G50" s="19"/>
      <c r="H50" s="20"/>
    </row>
    <row r="51" spans="1:8" ht="12.75">
      <c r="A51" s="18">
        <v>7</v>
      </c>
      <c r="B51" s="18">
        <f t="shared" si="1"/>
        <v>-481503.27893590566</v>
      </c>
      <c r="C51" s="18">
        <f t="shared" si="0"/>
        <v>-0.3839739066474527</v>
      </c>
      <c r="D51" s="18">
        <f t="shared" si="2"/>
        <v>-19.02869519041472</v>
      </c>
      <c r="E51" s="18"/>
      <c r="F51" s="19"/>
      <c r="G51" s="19"/>
      <c r="H51" s="20"/>
    </row>
    <row r="52" spans="1:8" ht="12.75">
      <c r="A52" s="18">
        <v>7.5</v>
      </c>
      <c r="B52" s="18">
        <f t="shared" si="1"/>
        <v>-473929.9695881447</v>
      </c>
      <c r="C52" s="18">
        <f t="shared" si="0"/>
        <v>-0.3779345849985205</v>
      </c>
      <c r="D52" s="18">
        <f t="shared" si="2"/>
        <v>-18.6507606054162</v>
      </c>
      <c r="E52" s="18"/>
      <c r="F52" s="19"/>
      <c r="G52" s="19"/>
      <c r="H52" s="20"/>
    </row>
    <row r="53" spans="1:8" ht="12.75">
      <c r="A53" s="18">
        <v>8</v>
      </c>
      <c r="B53" s="18">
        <f t="shared" si="1"/>
        <v>-466475.77680092637</v>
      </c>
      <c r="C53" s="18">
        <f t="shared" si="0"/>
        <v>-0.37199025263231766</v>
      </c>
      <c r="D53" s="18">
        <f t="shared" si="2"/>
        <v>-18.27877035278388</v>
      </c>
      <c r="E53" s="18"/>
      <c r="F53" s="19"/>
      <c r="G53" s="19"/>
      <c r="H53" s="20"/>
    </row>
    <row r="54" spans="1:12" ht="12.75">
      <c r="A54" s="18">
        <v>8.5</v>
      </c>
      <c r="B54" s="18">
        <f t="shared" si="1"/>
        <v>-459138.8270531329</v>
      </c>
      <c r="C54" s="18">
        <f t="shared" si="0"/>
        <v>-0.3661394155128651</v>
      </c>
      <c r="D54" s="18">
        <f t="shared" si="2"/>
        <v>-17.912630937271015</v>
      </c>
      <c r="E54" s="18"/>
      <c r="F54" s="19"/>
      <c r="G54" s="19"/>
      <c r="H54" s="20"/>
      <c r="L54" s="28"/>
    </row>
    <row r="55" spans="1:8" ht="12.75">
      <c r="A55" s="18">
        <v>9</v>
      </c>
      <c r="B55" s="18">
        <f t="shared" si="1"/>
        <v>-451917.27629126486</v>
      </c>
      <c r="C55" s="18">
        <f t="shared" si="0"/>
        <v>-0.360380603103082</v>
      </c>
      <c r="D55" s="18">
        <f t="shared" si="2"/>
        <v>-17.552250334167933</v>
      </c>
      <c r="E55" s="18"/>
      <c r="F55" s="19"/>
      <c r="G55" s="19"/>
      <c r="H55" s="20"/>
    </row>
    <row r="56" spans="1:8" ht="12.75">
      <c r="A56" s="18">
        <v>9.5</v>
      </c>
      <c r="B56" s="18">
        <f t="shared" si="1"/>
        <v>-444809.3094659612</v>
      </c>
      <c r="C56" s="18">
        <f t="shared" si="0"/>
        <v>-0.35471236799518435</v>
      </c>
      <c r="D56" s="18">
        <f t="shared" si="2"/>
        <v>-17.19753796617275</v>
      </c>
      <c r="E56" s="18"/>
      <c r="F56" s="19"/>
      <c r="G56" s="19"/>
      <c r="H56" s="20"/>
    </row>
    <row r="57" spans="1:8" ht="12.75">
      <c r="A57" s="18">
        <v>10</v>
      </c>
      <c r="B57" s="18">
        <f t="shared" si="1"/>
        <v>-437813.1400758082</v>
      </c>
      <c r="C57" s="18">
        <f t="shared" si="0"/>
        <v>-0.3491332855468965</v>
      </c>
      <c r="D57" s="18">
        <f t="shared" si="2"/>
        <v>-16.848404680625855</v>
      </c>
      <c r="E57" s="18"/>
      <c r="F57" s="19"/>
      <c r="G57" s="19"/>
      <c r="H57" s="20"/>
    </row>
    <row r="58" spans="1:8" ht="12.75">
      <c r="A58" s="18">
        <v>10.5</v>
      </c>
      <c r="B58" s="18">
        <f t="shared" si="1"/>
        <v>-430927.00971832406</v>
      </c>
      <c r="C58" s="18">
        <f t="shared" si="0"/>
        <v>-0.3436419535233844</v>
      </c>
      <c r="D58" s="18">
        <f t="shared" si="2"/>
        <v>-16.50476272710247</v>
      </c>
      <c r="E58" s="18"/>
      <c r="F58" s="19"/>
      <c r="G58" s="19"/>
      <c r="H58" s="20"/>
    </row>
    <row r="59" spans="1:8" ht="12.75">
      <c r="A59" s="18">
        <v>11</v>
      </c>
      <c r="B59" s="18">
        <f t="shared" si="1"/>
        <v>-424149.18764800555</v>
      </c>
      <c r="C59" s="18">
        <f t="shared" si="0"/>
        <v>-0.338236991744821</v>
      </c>
      <c r="D59" s="18">
        <f t="shared" si="2"/>
        <v>-16.16652573535765</v>
      </c>
      <c r="E59" s="18"/>
      <c r="F59" s="19"/>
      <c r="G59" s="19"/>
      <c r="H59" s="20"/>
    </row>
    <row r="60" spans="1:8" ht="12.75">
      <c r="A60" s="18">
        <v>11.5</v>
      </c>
      <c r="B60" s="18">
        <f t="shared" si="1"/>
        <v>-417477.97034132655</v>
      </c>
      <c r="C60" s="18">
        <f t="shared" si="0"/>
        <v>-0.3329170417394949</v>
      </c>
      <c r="D60" s="18">
        <f t="shared" si="2"/>
        <v>-15.833608693618153</v>
      </c>
      <c r="E60" s="18"/>
      <c r="F60" s="19"/>
      <c r="G60" s="19"/>
      <c r="H60" s="20"/>
    </row>
    <row r="61" spans="1:8" ht="12.75">
      <c r="A61" s="18">
        <v>12</v>
      </c>
      <c r="B61" s="18">
        <f t="shared" si="1"/>
        <v>-410911.6810685776</v>
      </c>
      <c r="C61" s="18">
        <f t="shared" si="0"/>
        <v>-0.3276807664023745</v>
      </c>
      <c r="D61" s="18">
        <f t="shared" si="2"/>
        <v>-15.505927927215778</v>
      </c>
      <c r="E61" s="18"/>
      <c r="F61" s="19"/>
      <c r="G61" s="19"/>
      <c r="H61" s="20"/>
    </row>
    <row r="62" spans="1:8" ht="12.75">
      <c r="A62" s="18">
        <v>12.5</v>
      </c>
      <c r="B62" s="18">
        <f t="shared" si="1"/>
        <v>-404448.6694724404</v>
      </c>
      <c r="C62" s="18">
        <f t="shared" si="0"/>
        <v>-0.3225268496590434</v>
      </c>
      <c r="D62" s="18">
        <f t="shared" si="2"/>
        <v>-15.183401077556734</v>
      </c>
      <c r="E62" s="18"/>
      <c r="F62" s="19"/>
      <c r="G62" s="19"/>
      <c r="H62" s="20"/>
    </row>
    <row r="63" spans="1:8" ht="12.75">
      <c r="A63" s="18">
        <v>13</v>
      </c>
      <c r="B63" s="18">
        <f t="shared" si="1"/>
        <v>-398087.31115319027</v>
      </c>
      <c r="C63" s="18">
        <f t="shared" si="0"/>
        <v>-0.3174539961349205</v>
      </c>
      <c r="D63" s="18">
        <f t="shared" si="2"/>
        <v>-14.865947081421814</v>
      </c>
      <c r="E63" s="18"/>
      <c r="F63" s="19"/>
      <c r="G63" s="19"/>
      <c r="H63" s="20"/>
    </row>
    <row r="64" spans="1:8" ht="12.75">
      <c r="A64" s="18">
        <v>13.5</v>
      </c>
      <c r="B64" s="18">
        <f t="shared" si="1"/>
        <v>-391826.00726042315</v>
      </c>
      <c r="C64" s="18">
        <f t="shared" si="0"/>
        <v>-0.3124609308296835</v>
      </c>
      <c r="D64" s="18">
        <f t="shared" si="2"/>
        <v>-14.55348615059213</v>
      </c>
      <c r="E64" s="18"/>
      <c r="F64" s="19"/>
      <c r="G64" s="19"/>
      <c r="H64" s="20"/>
    </row>
    <row r="65" spans="1:8" ht="12.75">
      <c r="A65" s="18">
        <v>14</v>
      </c>
      <c r="B65" s="18">
        <f t="shared" si="1"/>
        <v>-385663.18409120385</v>
      </c>
      <c r="C65" s="18">
        <f t="shared" si="0"/>
        <v>-0.3075463987968133</v>
      </c>
      <c r="D65" s="18">
        <f t="shared" si="2"/>
        <v>-14.245939751795317</v>
      </c>
      <c r="E65" s="18"/>
      <c r="F65" s="19"/>
      <c r="G65" s="19"/>
      <c r="H65" s="20"/>
    </row>
    <row r="66" spans="1:8" ht="12.75">
      <c r="A66" s="18">
        <v>14.5</v>
      </c>
      <c r="B66" s="18">
        <f t="shared" si="1"/>
        <v>-379597.292694535</v>
      </c>
      <c r="C66" s="18">
        <f t="shared" si="0"/>
        <v>-0.30270916482817783</v>
      </c>
      <c r="D66" s="18">
        <f t="shared" si="2"/>
        <v>-13.94323058696714</v>
      </c>
      <c r="E66" s="18"/>
      <c r="F66" s="19"/>
      <c r="G66" s="19"/>
      <c r="H66" s="20"/>
    </row>
    <row r="67" spans="1:8" ht="12.75">
      <c r="A67" s="18">
        <v>15</v>
      </c>
      <c r="B67" s="18">
        <f t="shared" si="1"/>
        <v>-373626.80848204636</v>
      </c>
      <c r="C67" s="18">
        <f t="shared" si="0"/>
        <v>-0.29794801314357766</v>
      </c>
      <c r="D67" s="18">
        <f t="shared" si="2"/>
        <v>-13.645282573823561</v>
      </c>
      <c r="E67" s="18"/>
      <c r="F67" s="19"/>
      <c r="G67" s="19"/>
      <c r="H67" s="20"/>
    </row>
    <row r="68" spans="1:8" ht="12.75">
      <c r="A68" s="18">
        <v>15.5</v>
      </c>
      <c r="B68" s="18">
        <f t="shared" si="1"/>
        <v>-367750.230844809</v>
      </c>
      <c r="C68" s="18">
        <f t="shared" si="0"/>
        <v>-0.2932617470851746</v>
      </c>
      <c r="D68" s="18">
        <f t="shared" si="2"/>
        <v>-13.352020826738386</v>
      </c>
      <c r="E68" s="18"/>
      <c r="F68" s="19"/>
      <c r="G68" s="19"/>
      <c r="H68" s="20"/>
    </row>
    <row r="69" spans="1:8" ht="12.75">
      <c r="A69" s="18">
        <v>16</v>
      </c>
      <c r="B69" s="18">
        <f t="shared" si="1"/>
        <v>-361966.08277617453</v>
      </c>
      <c r="C69" s="18">
        <f t="shared" si="0"/>
        <v>-0.2886491888167261</v>
      </c>
      <c r="D69" s="18">
        <f t="shared" si="2"/>
        <v>-13.06337163792166</v>
      </c>
      <c r="E69" s="18"/>
      <c r="F69" s="19"/>
      <c r="G69" s="19"/>
      <c r="H69" s="20"/>
    </row>
    <row r="70" spans="1:8" ht="12.75">
      <c r="A70" s="18">
        <v>16.5</v>
      </c>
      <c r="B70" s="18">
        <f t="shared" si="1"/>
        <v>-356272.9105005479</v>
      </c>
      <c r="C70" s="18">
        <f t="shared" si="0"/>
        <v>-0.2841091790275502</v>
      </c>
      <c r="D70" s="18">
        <f t="shared" si="2"/>
        <v>-12.77926245889411</v>
      </c>
      <c r="E70" s="18"/>
      <c r="F70" s="19"/>
      <c r="G70" s="19"/>
      <c r="H70" s="20"/>
    </row>
    <row r="71" spans="1:8" ht="12.75">
      <c r="A71" s="18">
        <v>17</v>
      </c>
      <c r="B71" s="18">
        <f t="shared" si="1"/>
        <v>-350669.28310799797</v>
      </c>
      <c r="C71" s="18">
        <f t="shared" si="0"/>
        <v>-0.2796405766411467</v>
      </c>
      <c r="D71" s="18">
        <f t="shared" si="2"/>
        <v>-12.499621882252963</v>
      </c>
      <c r="E71" s="18"/>
      <c r="F71" s="19"/>
      <c r="G71" s="19"/>
      <c r="H71" s="20"/>
    </row>
    <row r="72" spans="1:8" ht="12.75">
      <c r="A72" s="18">
        <v>17.5</v>
      </c>
      <c r="B72" s="18">
        <f t="shared" si="1"/>
        <v>-345153.79219461634</v>
      </c>
      <c r="C72" s="18">
        <f t="shared" si="0"/>
        <v>-0.2752422585284022</v>
      </c>
      <c r="D72" s="18">
        <f t="shared" si="2"/>
        <v>-12.22437962372456</v>
      </c>
      <c r="E72" s="18"/>
      <c r="F72" s="19"/>
      <c r="G72" s="19"/>
      <c r="H72" s="20"/>
    </row>
    <row r="73" spans="1:8" ht="12.75">
      <c r="A73" s="18">
        <v>18</v>
      </c>
      <c r="B73" s="18">
        <f t="shared" si="1"/>
        <v>-339725.0515085313</v>
      </c>
      <c r="C73" s="18">
        <f t="shared" si="0"/>
        <v>-0.2709131192253041</v>
      </c>
      <c r="D73" s="18">
        <f t="shared" si="2"/>
        <v>-11.953466504499257</v>
      </c>
      <c r="E73" s="18"/>
      <c r="F73" s="19"/>
      <c r="G73" s="19"/>
      <c r="H73" s="20"/>
    </row>
    <row r="74" spans="1:8" ht="12.75">
      <c r="A74" s="18">
        <v>18.5</v>
      </c>
      <c r="B74" s="18">
        <f t="shared" si="1"/>
        <v>-334381.69660149113</v>
      </c>
      <c r="C74" s="18">
        <f t="shared" si="0"/>
        <v>-0.2666520706550966</v>
      </c>
      <c r="D74" s="18">
        <f t="shared" si="2"/>
        <v>-11.68681443384416</v>
      </c>
      <c r="E74" s="18"/>
      <c r="F74" s="19"/>
      <c r="G74" s="19"/>
      <c r="H74" s="20"/>
    </row>
    <row r="75" spans="1:8" ht="12.75">
      <c r="A75" s="18">
        <v>19</v>
      </c>
      <c r="B75" s="18">
        <f t="shared" si="1"/>
        <v>-329122.3844859253</v>
      </c>
      <c r="C75" s="18">
        <f t="shared" si="0"/>
        <v>-0.26245804185480487</v>
      </c>
      <c r="D75" s="18">
        <f t="shared" si="2"/>
        <v>-11.424356391989356</v>
      </c>
      <c r="E75" s="18"/>
      <c r="F75" s="19"/>
      <c r="G75" s="19"/>
      <c r="H75" s="20"/>
    </row>
    <row r="76" spans="1:8" ht="12.75">
      <c r="A76" s="18">
        <v>19.5</v>
      </c>
      <c r="B76" s="18">
        <f t="shared" si="1"/>
        <v>-323945.79329740204</v>
      </c>
      <c r="C76" s="18">
        <f t="shared" si="0"/>
        <v>-0.2583299787060622</v>
      </c>
      <c r="D76" s="18">
        <f t="shared" si="2"/>
        <v>-11.166026413283294</v>
      </c>
      <c r="E76" s="18"/>
      <c r="F76" s="19"/>
      <c r="G76" s="19"/>
      <c r="H76" s="20"/>
    </row>
    <row r="77" spans="1:8" ht="12.75">
      <c r="A77" s="18">
        <v>20</v>
      </c>
      <c r="B77" s="18">
        <f t="shared" si="1"/>
        <v>-318850.62196239305</v>
      </c>
      <c r="C77" s="18">
        <f t="shared" si="0"/>
        <v>-0.2542668436701699</v>
      </c>
      <c r="D77" s="18">
        <f t="shared" si="2"/>
        <v>-10.911759569613125</v>
      </c>
      <c r="E77" s="18"/>
      <c r="F77" s="19"/>
      <c r="G77" s="19"/>
      <c r="H77" s="20"/>
    </row>
    <row r="78" spans="1:8" ht="12.75">
      <c r="A78" s="18">
        <v>20.5</v>
      </c>
      <c r="B78" s="18">
        <f t="shared" si="1"/>
        <v>-313835.58987126447</v>
      </c>
      <c r="C78" s="18">
        <f t="shared" si="0"/>
        <v>-0.2502676155273241</v>
      </c>
      <c r="D78" s="18">
        <f t="shared" si="2"/>
        <v>-10.6614919540858</v>
      </c>
      <c r="E78" s="18"/>
      <c r="F78" s="19"/>
      <c r="G78" s="19"/>
      <c r="H78" s="20"/>
    </row>
    <row r="79" spans="1:8" ht="12.75">
      <c r="A79" s="18">
        <v>21</v>
      </c>
      <c r="B79" s="18">
        <f t="shared" si="1"/>
        <v>-308899.43655641127</v>
      </c>
      <c r="C79" s="18">
        <f t="shared" si="0"/>
        <v>-0.2463312891199452</v>
      </c>
      <c r="D79" s="18">
        <f t="shared" si="2"/>
        <v>-10.415160664965855</v>
      </c>
      <c r="E79" s="18"/>
      <c r="F79" s="19"/>
      <c r="G79" s="19"/>
      <c r="H79" s="20"/>
    </row>
    <row r="80" spans="1:8" ht="12.75">
      <c r="A80" s="18">
        <v>21.5</v>
      </c>
      <c r="B80" s="18">
        <f t="shared" si="1"/>
        <v>-304040.921375454</v>
      </c>
      <c r="C80" s="18">
        <f t="shared" si="0"/>
        <v>-0.24245687510004305</v>
      </c>
      <c r="D80" s="18">
        <f t="shared" si="2"/>
        <v>-10.172703789865812</v>
      </c>
      <c r="E80" s="18"/>
      <c r="F80" s="19"/>
      <c r="G80" s="19"/>
      <c r="H80" s="20"/>
    </row>
    <row r="81" spans="1:8" ht="12.75">
      <c r="A81" s="18">
        <v>22</v>
      </c>
      <c r="B81" s="18">
        <f t="shared" si="1"/>
        <v>-299258.8231994183</v>
      </c>
      <c r="C81" s="18">
        <f t="shared" si="0"/>
        <v>-0.23864339968055687</v>
      </c>
      <c r="D81" s="18">
        <f t="shared" si="2"/>
        <v>-9.934060390185255</v>
      </c>
      <c r="E81" s="18"/>
      <c r="F81" s="19"/>
      <c r="G81" s="19"/>
      <c r="H81" s="20"/>
    </row>
    <row r="82" spans="1:8" ht="12.75">
      <c r="A82" s="18">
        <v>22.5</v>
      </c>
      <c r="B82" s="18">
        <f t="shared" si="1"/>
        <v>-294551.9401058189</v>
      </c>
      <c r="C82" s="18">
        <f t="shared" si="0"/>
        <v>-0.2348899043906052</v>
      </c>
      <c r="D82" s="18">
        <f t="shared" si="2"/>
        <v>-9.69917048579465</v>
      </c>
      <c r="E82" s="18"/>
      <c r="F82" s="19"/>
      <c r="G82" s="19"/>
      <c r="H82" s="20"/>
    </row>
    <row r="83" spans="1:8" ht="12.75">
      <c r="A83" s="18">
        <v>23</v>
      </c>
      <c r="B83" s="18">
        <f t="shared" si="1"/>
        <v>-289919.08907657076</v>
      </c>
      <c r="C83" s="18">
        <f t="shared" si="0"/>
        <v>-0.23119544583458593</v>
      </c>
      <c r="D83" s="18">
        <f t="shared" si="2"/>
        <v>-9.467975039960063</v>
      </c>
      <c r="E83" s="18"/>
      <c r="F83" s="19"/>
      <c r="G83" s="19"/>
      <c r="H83" s="20"/>
    </row>
    <row r="84" spans="1:8" ht="12.75">
      <c r="A84" s="18">
        <v>23.5</v>
      </c>
      <c r="B84" s="18">
        <f t="shared" si="1"/>
        <v>-285359.1057006523</v>
      </c>
      <c r="C84" s="18">
        <f t="shared" si="0"/>
        <v>-0.2275590954550656</v>
      </c>
      <c r="D84" s="18">
        <f t="shared" si="2"/>
        <v>-9.240415944504997</v>
      </c>
      <c r="E84" s="18"/>
      <c r="F84" s="19"/>
      <c r="G84" s="19"/>
      <c r="H84" s="20"/>
    </row>
    <row r="85" spans="1:8" ht="12.75">
      <c r="A85" s="18">
        <v>24</v>
      </c>
      <c r="B85" s="18">
        <f t="shared" si="1"/>
        <v>-280870.8438814443</v>
      </c>
      <c r="C85" s="18">
        <f t="shared" si="0"/>
        <v>-0.22397993929939738</v>
      </c>
      <c r="D85" s="18">
        <f t="shared" si="2"/>
        <v>-9.0164360052056</v>
      </c>
      <c r="E85" s="18"/>
      <c r="F85" s="19"/>
      <c r="G85" s="19"/>
      <c r="H85" s="20"/>
    </row>
    <row r="86" spans="1:8" ht="12.75">
      <c r="A86" s="18">
        <v>24.5</v>
      </c>
      <c r="B86" s="18">
        <f t="shared" si="1"/>
        <v>-276453.1755486726</v>
      </c>
      <c r="C86" s="18">
        <f t="shared" si="0"/>
        <v>-0.22045707779001006</v>
      </c>
      <c r="D86" s="18">
        <f t="shared" si="2"/>
        <v>-8.79597892741559</v>
      </c>
      <c r="E86" s="18"/>
      <c r="F86" s="19"/>
      <c r="G86" s="19"/>
      <c r="H86" s="20"/>
    </row>
    <row r="87" spans="1:8" ht="12.75">
      <c r="A87" s="18">
        <v>25</v>
      </c>
      <c r="B87" s="18">
        <f t="shared" si="1"/>
        <v>-272104.99037488137</v>
      </c>
      <c r="C87" s="18">
        <f t="shared" si="0"/>
        <v>-0.2169896254983105</v>
      </c>
      <c r="D87" s="18">
        <f t="shared" si="2"/>
        <v>-8.578989301917279</v>
      </c>
      <c r="E87" s="18"/>
      <c r="F87" s="19"/>
      <c r="G87" s="19"/>
      <c r="H87" s="20"/>
    </row>
    <row r="88" spans="1:8" ht="12.75">
      <c r="A88" s="18">
        <v>25.5</v>
      </c>
      <c r="B88" s="18">
        <f t="shared" si="1"/>
        <v>-267825.1954963654</v>
      </c>
      <c r="C88" s="18">
        <f t="shared" si="0"/>
        <v>-0.21357671092214148</v>
      </c>
      <c r="D88" s="18">
        <f t="shared" si="2"/>
        <v>-8.365412590995136</v>
      </c>
      <c r="E88" s="18"/>
      <c r="F88" s="19"/>
      <c r="G88" s="19"/>
      <c r="H88" s="20"/>
    </row>
    <row r="89" spans="1:8" ht="12.75">
      <c r="A89" s="18">
        <v>26</v>
      </c>
      <c r="B89" s="18">
        <f t="shared" si="1"/>
        <v>-263612.7152384925</v>
      </c>
      <c r="C89" s="18">
        <f t="shared" si="0"/>
        <v>-0.21021747626674045</v>
      </c>
      <c r="D89" s="18">
        <f t="shared" si="2"/>
        <v>-8.155195114728397</v>
      </c>
      <c r="E89" s="18"/>
      <c r="F89" s="19"/>
      <c r="G89" s="19"/>
      <c r="H89" s="20"/>
    </row>
    <row r="90" spans="1:8" ht="12.75">
      <c r="A90" s="18">
        <v>26.5</v>
      </c>
      <c r="B90" s="18">
        <f t="shared" si="1"/>
        <v>-259466.49084534548</v>
      </c>
      <c r="C90" s="18">
        <f t="shared" si="0"/>
        <v>-0.20691107722914312</v>
      </c>
      <c r="D90" s="18">
        <f t="shared" si="2"/>
        <v>-7.948284037499254</v>
      </c>
      <c r="E90" s="18"/>
      <c r="F90" s="19"/>
      <c r="G90" s="19"/>
      <c r="H90" s="20"/>
    </row>
    <row r="91" spans="1:8" ht="12.75">
      <c r="A91" s="18">
        <v>27</v>
      </c>
      <c r="B91" s="18">
        <f t="shared" si="1"/>
        <v>-255385.48021361648</v>
      </c>
      <c r="C91" s="18">
        <f t="shared" si="0"/>
        <v>-0.20365668278597807</v>
      </c>
      <c r="D91" s="18">
        <f t="shared" si="2"/>
        <v>-7.744627354713275</v>
      </c>
      <c r="E91" s="18"/>
      <c r="F91" s="19"/>
      <c r="G91" s="19"/>
      <c r="H91" s="20"/>
    </row>
    <row r="92" spans="1:8" ht="12.75">
      <c r="A92" s="18">
        <v>27.5</v>
      </c>
      <c r="B92" s="18">
        <f t="shared" si="1"/>
        <v>-251368.65763068726</v>
      </c>
      <c r="C92" s="18">
        <f t="shared" si="0"/>
        <v>-0.2004534749845991</v>
      </c>
      <c r="D92" s="18">
        <f t="shared" si="2"/>
        <v>-7.544173879728676</v>
      </c>
      <c r="E92" s="18"/>
      <c r="F92" s="19"/>
      <c r="G92" s="19"/>
      <c r="H92" s="20"/>
    </row>
    <row r="93" spans="1:8" ht="12.75">
      <c r="A93" s="18">
        <v>28</v>
      </c>
      <c r="B93" s="18">
        <f t="shared" si="1"/>
        <v>-247415.01351682853</v>
      </c>
      <c r="C93" s="18">
        <f t="shared" si="0"/>
        <v>-0.19730064873750283</v>
      </c>
      <c r="D93" s="18">
        <f t="shared" si="2"/>
        <v>-7.346873230991173</v>
      </c>
      <c r="E93" s="18"/>
      <c r="F93" s="19"/>
      <c r="G93" s="19"/>
      <c r="H93" s="20"/>
    </row>
    <row r="94" spans="1:8" ht="12.75">
      <c r="A94" s="18">
        <v>28.5</v>
      </c>
      <c r="B94" s="18">
        <f t="shared" si="1"/>
        <v>-243523.55417145437</v>
      </c>
      <c r="C94" s="18">
        <f t="shared" si="0"/>
        <v>-0.19419741161997955</v>
      </c>
      <c r="D94" s="18">
        <f t="shared" si="2"/>
        <v>-7.1526758193711935</v>
      </c>
      <c r="E94" s="18"/>
      <c r="F94" s="19"/>
      <c r="G94" s="19"/>
      <c r="H94" s="20"/>
    </row>
    <row r="95" spans="1:8" ht="12.75">
      <c r="A95" s="18">
        <v>29</v>
      </c>
      <c r="B95" s="18">
        <f t="shared" si="1"/>
        <v>-239693.3015233677</v>
      </c>
      <c r="C95" s="18">
        <f t="shared" si="0"/>
        <v>-0.19114298367094712</v>
      </c>
      <c r="D95" s="18">
        <f t="shared" si="2"/>
        <v>-6.961532835700246</v>
      </c>
      <c r="E95" s="18"/>
      <c r="F95" s="19"/>
      <c r="G95" s="19"/>
      <c r="H95" s="20"/>
    </row>
    <row r="96" spans="1:8" ht="12.75">
      <c r="A96" s="18">
        <v>29.5</v>
      </c>
      <c r="B96" s="18">
        <f t="shared" si="1"/>
        <v>-235923.29288493382</v>
      </c>
      <c r="C96" s="18">
        <f t="shared" si="0"/>
        <v>-0.18813659719691692</v>
      </c>
      <c r="D96" s="18">
        <f t="shared" si="2"/>
        <v>-6.773396238503329</v>
      </c>
      <c r="E96" s="18"/>
      <c r="F96" s="19"/>
      <c r="G96" s="19"/>
      <c r="H96" s="20"/>
    </row>
    <row r="97" spans="1:8" ht="12.75">
      <c r="A97" s="18">
        <v>30</v>
      </c>
      <c r="B97" s="18">
        <f t="shared" si="1"/>
        <v>-232212.5807101204</v>
      </c>
      <c r="C97" s="18">
        <f t="shared" si="0"/>
        <v>-0.1851774965790434</v>
      </c>
      <c r="D97" s="18">
        <f t="shared" si="2"/>
        <v>-6.588218741924286</v>
      </c>
      <c r="E97" s="18"/>
      <c r="F97" s="19"/>
      <c r="G97" s="19"/>
      <c r="H97" s="20"/>
    </row>
    <row r="98" spans="1:8" ht="12.75">
      <c r="A98" s="18">
        <v>30.5</v>
      </c>
      <c r="B98" s="18">
        <f t="shared" si="1"/>
        <v>-228560.23235634368</v>
      </c>
      <c r="C98" s="18">
        <f t="shared" si="0"/>
        <v>-0.18226493808320868</v>
      </c>
      <c r="D98" s="18">
        <f t="shared" si="2"/>
        <v>-6.4059538038410775</v>
      </c>
      <c r="E98" s="18"/>
      <c r="F98" s="19"/>
      <c r="G98" s="19"/>
      <c r="H98" s="20"/>
    </row>
    <row r="99" spans="1:8" ht="12.75">
      <c r="A99" s="18">
        <v>31</v>
      </c>
      <c r="B99" s="18">
        <f t="shared" si="1"/>
        <v>-224965.32985005947</v>
      </c>
      <c r="C99" s="18">
        <f t="shared" si="0"/>
        <v>-0.17939818967309368</v>
      </c>
      <c r="D99" s="18">
        <f t="shared" si="2"/>
        <v>-6.226555614167983</v>
      </c>
      <c r="E99" s="18"/>
      <c r="F99" s="19"/>
      <c r="G99" s="19"/>
      <c r="H99" s="20"/>
    </row>
    <row r="100" spans="1:8" ht="12.75">
      <c r="A100" s="18">
        <v>31.5</v>
      </c>
      <c r="B100" s="18">
        <f t="shared" si="1"/>
        <v>-221426.9696560422</v>
      </c>
      <c r="C100" s="18">
        <f t="shared" si="0"/>
        <v>-0.17657653082618996</v>
      </c>
      <c r="D100" s="18">
        <f t="shared" si="2"/>
        <v>-6.0499790833417935</v>
      </c>
      <c r="E100" s="18"/>
      <c r="F100" s="19"/>
      <c r="G100" s="19"/>
      <c r="H100" s="20"/>
    </row>
    <row r="101" spans="1:8" ht="12.75">
      <c r="A101" s="18">
        <v>32</v>
      </c>
      <c r="B101" s="18">
        <f t="shared" si="1"/>
        <v>-217944.26245029183</v>
      </c>
      <c r="C101" s="18">
        <f t="shared" si="0"/>
        <v>-0.17379925235270482</v>
      </c>
      <c r="D101" s="18">
        <f t="shared" si="2"/>
        <v>-5.876179830989089</v>
      </c>
      <c r="E101" s="18"/>
      <c r="F101" s="19"/>
      <c r="G101" s="19"/>
      <c r="H101" s="20"/>
    </row>
    <row r="102" spans="1:8" ht="12.75">
      <c r="A102" s="18">
        <v>32.5</v>
      </c>
      <c r="B102" s="18">
        <f t="shared" si="1"/>
        <v>-214516.33289651325</v>
      </c>
      <c r="C102" s="18">
        <f t="shared" si="0"/>
        <v>-0.1710656562173152</v>
      </c>
      <c r="D102" s="18">
        <f t="shared" si="2"/>
        <v>-5.705114174771773</v>
      </c>
      <c r="E102" s="18"/>
      <c r="F102" s="19"/>
      <c r="G102" s="19"/>
      <c r="H102" s="20"/>
    </row>
    <row r="103" spans="1:8" ht="12.75">
      <c r="A103" s="18">
        <v>33</v>
      </c>
      <c r="B103" s="18">
        <f t="shared" si="1"/>
        <v>-211142.31942611103</v>
      </c>
      <c r="C103" s="18">
        <f aca="true" t="shared" si="3" ref="C103:C166">+B103/(m*cv)</f>
        <v>-0.1683750553637249</v>
      </c>
      <c r="D103" s="18">
        <f t="shared" si="2"/>
        <v>-5.536739119408048</v>
      </c>
      <c r="E103" s="18"/>
      <c r="F103" s="19"/>
      <c r="G103" s="19"/>
      <c r="H103" s="20"/>
    </row>
    <row r="104" spans="1:8" ht="12.75">
      <c r="A104" s="18">
        <v>33.5</v>
      </c>
      <c r="B104" s="18">
        <f aca="true" t="shared" si="4" ref="B104:B122">+S*(D103-to)*3600*(A104-A103)/Rt</f>
        <v>-207821.37402164462</v>
      </c>
      <c r="C104" s="18">
        <f t="shared" si="3"/>
        <v>-0.16572677354198134</v>
      </c>
      <c r="D104" s="18">
        <f aca="true" t="shared" si="5" ref="D104:D122">+D103-C104</f>
        <v>-5.371012345866067</v>
      </c>
      <c r="E104" s="18"/>
      <c r="F104" s="19"/>
      <c r="G104" s="19"/>
      <c r="H104" s="20"/>
    </row>
    <row r="105" spans="1:8" ht="12.75">
      <c r="A105" s="18">
        <v>34</v>
      </c>
      <c r="B105" s="18">
        <f t="shared" si="4"/>
        <v>-204552.66200368936</v>
      </c>
      <c r="C105" s="18">
        <f t="shared" si="3"/>
        <v>-0.16312014513850825</v>
      </c>
      <c r="D105" s="18">
        <f t="shared" si="5"/>
        <v>-5.207892200727558</v>
      </c>
      <c r="E105" s="18"/>
      <c r="F105" s="19"/>
      <c r="G105" s="19"/>
      <c r="H105" s="20"/>
    </row>
    <row r="106" spans="1:8" ht="12.75">
      <c r="A106" s="18">
        <v>34.5</v>
      </c>
      <c r="B106" s="18">
        <f t="shared" si="4"/>
        <v>-201335.36182105</v>
      </c>
      <c r="C106" s="18">
        <f t="shared" si="3"/>
        <v>-0.1605545150088118</v>
      </c>
      <c r="D106" s="18">
        <f t="shared" si="5"/>
        <v>-5.047337685718746</v>
      </c>
      <c r="E106" s="18"/>
      <c r="F106" s="19"/>
      <c r="G106" s="19"/>
      <c r="H106" s="20"/>
    </row>
    <row r="107" spans="1:8" ht="12.75">
      <c r="A107" s="18">
        <v>35</v>
      </c>
      <c r="B107" s="18">
        <f t="shared" si="4"/>
        <v>-198168.66484427368</v>
      </c>
      <c r="C107" s="18">
        <f t="shared" si="3"/>
        <v>-0.15802923831281793</v>
      </c>
      <c r="D107" s="18">
        <f t="shared" si="5"/>
        <v>-4.889308447405928</v>
      </c>
      <c r="E107" s="18"/>
      <c r="F107" s="19"/>
      <c r="G107" s="19"/>
      <c r="H107" s="20"/>
    </row>
    <row r="108" spans="1:8" ht="12.75">
      <c r="A108" s="18">
        <v>35.5</v>
      </c>
      <c r="B108" s="18">
        <f t="shared" si="4"/>
        <v>-195051.7751624108</v>
      </c>
      <c r="C108" s="18">
        <f t="shared" si="3"/>
        <v>-0.1555436803527997</v>
      </c>
      <c r="D108" s="18">
        <f t="shared" si="5"/>
        <v>-4.733764767053128</v>
      </c>
      <c r="E108" s="18"/>
      <c r="F108" s="19"/>
      <c r="G108" s="19"/>
      <c r="H108" s="20"/>
    </row>
    <row r="109" spans="1:8" ht="12.75">
      <c r="A109" s="18">
        <v>36</v>
      </c>
      <c r="B109" s="18">
        <f t="shared" si="4"/>
        <v>-191983.90938297234</v>
      </c>
      <c r="C109" s="18">
        <f t="shared" si="3"/>
        <v>-0.15309721641385354</v>
      </c>
      <c r="D109" s="18">
        <f t="shared" si="5"/>
        <v>-4.580667550639275</v>
      </c>
      <c r="E109" s="18"/>
      <c r="F109" s="19"/>
      <c r="G109" s="19"/>
      <c r="H109" s="20"/>
    </row>
    <row r="110" spans="1:8" ht="12.75">
      <c r="A110" s="18">
        <v>36.5</v>
      </c>
      <c r="B110" s="18">
        <f t="shared" si="4"/>
        <v>-188964.29643503373</v>
      </c>
      <c r="C110" s="18">
        <f t="shared" si="3"/>
        <v>-0.15068923160688494</v>
      </c>
      <c r="D110" s="18">
        <f t="shared" si="5"/>
        <v>-4.42997831903239</v>
      </c>
      <c r="E110" s="18"/>
      <c r="F110" s="19"/>
      <c r="G110" s="19"/>
      <c r="H110" s="20"/>
    </row>
    <row r="111" spans="1:8" ht="12.75">
      <c r="A111" s="18">
        <v>37</v>
      </c>
      <c r="B111" s="18">
        <f t="shared" si="4"/>
        <v>-185992.17737543533</v>
      </c>
      <c r="C111" s="18">
        <f t="shared" si="3"/>
        <v>-0.14831912071406325</v>
      </c>
      <c r="D111" s="18">
        <f t="shared" si="5"/>
        <v>-4.2816591983183265</v>
      </c>
      <c r="E111" s="18"/>
      <c r="F111" s="19"/>
      <c r="G111" s="19"/>
      <c r="H111" s="20"/>
    </row>
    <row r="112" spans="1:8" ht="12.75">
      <c r="A112" s="18">
        <v>37.5</v>
      </c>
      <c r="B112" s="18">
        <f t="shared" si="4"/>
        <v>-183066.8051980315</v>
      </c>
      <c r="C112" s="18">
        <f t="shared" si="3"/>
        <v>-0.14598628803670774</v>
      </c>
      <c r="D112" s="18">
        <f t="shared" si="5"/>
        <v>-4.1356729102816185</v>
      </c>
      <c r="E112" s="18"/>
      <c r="F112" s="19"/>
      <c r="G112" s="19"/>
      <c r="H112" s="20"/>
    </row>
    <row r="113" spans="1:8" ht="12.75">
      <c r="A113" s="18">
        <v>38</v>
      </c>
      <c r="B113" s="18">
        <f t="shared" si="4"/>
        <v>-180187.4446459395</v>
      </c>
      <c r="C113" s="18">
        <f t="shared" si="3"/>
        <v>-0.1436901472455658</v>
      </c>
      <c r="D113" s="18">
        <f t="shared" si="5"/>
        <v>-3.9919827630360527</v>
      </c>
      <c r="E113" s="18"/>
      <c r="F113" s="19"/>
      <c r="G113" s="19"/>
      <c r="H113" s="20"/>
    </row>
    <row r="114" spans="1:8" ht="12.75">
      <c r="A114" s="18">
        <v>38.5</v>
      </c>
      <c r="B114" s="18">
        <f t="shared" si="4"/>
        <v>-177353.37202674156</v>
      </c>
      <c r="C114" s="18">
        <f t="shared" si="3"/>
        <v>-0.14143012123344623</v>
      </c>
      <c r="D114" s="18">
        <f t="shared" si="5"/>
        <v>-3.8505526418026066</v>
      </c>
      <c r="E114" s="18"/>
      <c r="F114" s="19"/>
      <c r="G114" s="19"/>
      <c r="H114" s="20"/>
    </row>
    <row r="115" spans="1:8" ht="12.75">
      <c r="A115" s="18">
        <v>39</v>
      </c>
      <c r="B115" s="18">
        <f t="shared" si="4"/>
        <v>-174563.87503059368</v>
      </c>
      <c r="C115" s="18">
        <f t="shared" si="3"/>
        <v>-0.1392056419701704</v>
      </c>
      <c r="D115" s="18">
        <f t="shared" si="5"/>
        <v>-3.711346999832436</v>
      </c>
      <c r="E115" s="18"/>
      <c r="F115" s="19"/>
      <c r="G115" s="19"/>
      <c r="H115" s="20"/>
    </row>
    <row r="116" spans="1:8" ht="12.75">
      <c r="A116" s="14">
        <v>39.5</v>
      </c>
      <c r="B116" s="14">
        <f t="shared" si="4"/>
        <v>-171818.25255119504</v>
      </c>
      <c r="C116" s="14">
        <f t="shared" si="3"/>
        <v>-0.13701615035980466</v>
      </c>
      <c r="D116" s="14">
        <f t="shared" si="5"/>
        <v>-3.5743308494726316</v>
      </c>
      <c r="E116" s="14"/>
      <c r="F116" s="20"/>
      <c r="G116" s="20"/>
      <c r="H116" s="20"/>
    </row>
    <row r="117" spans="1:8" ht="12.75">
      <c r="A117" s="14">
        <v>40</v>
      </c>
      <c r="B117" s="14">
        <f t="shared" si="4"/>
        <v>-169115.81450957342</v>
      </c>
      <c r="C117" s="14">
        <f t="shared" si="3"/>
        <v>-0.1348610961001383</v>
      </c>
      <c r="D117" s="14">
        <f t="shared" si="5"/>
        <v>-3.439469753372493</v>
      </c>
      <c r="E117" s="14"/>
      <c r="F117" s="20"/>
      <c r="G117" s="20"/>
      <c r="H117" s="20"/>
    </row>
    <row r="118" spans="1:8" ht="12.75">
      <c r="A118" s="14">
        <v>40.5</v>
      </c>
      <c r="B118" s="14">
        <f t="shared" si="4"/>
        <v>-166455.88168064234</v>
      </c>
      <c r="C118" s="14">
        <f t="shared" si="3"/>
        <v>-0.13273993754437188</v>
      </c>
      <c r="D118" s="14">
        <f t="shared" si="5"/>
        <v>-3.3067298158281213</v>
      </c>
      <c r="E118" s="14"/>
      <c r="F118" s="20"/>
      <c r="G118" s="20"/>
      <c r="H118" s="20"/>
    </row>
    <row r="119" spans="1:8" ht="12.75">
      <c r="A119" s="14">
        <v>41</v>
      </c>
      <c r="B119" s="14">
        <f t="shared" si="4"/>
        <v>-163837.78552248594</v>
      </c>
      <c r="C119" s="14">
        <f t="shared" si="3"/>
        <v>-0.1306521415649808</v>
      </c>
      <c r="D119" s="14">
        <f t="shared" si="5"/>
        <v>-3.1760776742631407</v>
      </c>
      <c r="E119" s="14"/>
      <c r="F119" s="20"/>
      <c r="G119" s="20"/>
      <c r="H119" s="20"/>
    </row>
    <row r="120" spans="1:8" ht="12.75">
      <c r="A120" s="14">
        <v>41.5</v>
      </c>
      <c r="B120" s="14">
        <f t="shared" si="4"/>
        <v>-161260.86800832904</v>
      </c>
      <c r="C120" s="14">
        <f t="shared" si="3"/>
        <v>-0.12859718341972012</v>
      </c>
      <c r="D120" s="14">
        <f t="shared" si="5"/>
        <v>-3.0474804908434208</v>
      </c>
      <c r="E120" s="14"/>
      <c r="F120" s="20"/>
      <c r="G120" s="20"/>
      <c r="H120" s="20"/>
    </row>
    <row r="121" spans="1:8" ht="12.75">
      <c r="A121" s="14">
        <v>42</v>
      </c>
      <c r="B121" s="14">
        <f t="shared" si="4"/>
        <v>-158724.4814611502</v>
      </c>
      <c r="C121" s="14">
        <f t="shared" si="3"/>
        <v>-0.126574546619737</v>
      </c>
      <c r="D121" s="14">
        <f t="shared" si="5"/>
        <v>-2.9209059442236835</v>
      </c>
      <c r="E121" s="14"/>
      <c r="F121" s="20"/>
      <c r="G121" s="20"/>
      <c r="H121" s="20"/>
    </row>
    <row r="122" spans="1:8" ht="12.75">
      <c r="A122" s="14">
        <v>42.5</v>
      </c>
      <c r="B122" s="14">
        <f t="shared" si="4"/>
        <v>-156227.98839089583</v>
      </c>
      <c r="C122" s="14">
        <f t="shared" si="3"/>
        <v>-0.12458372279975743</v>
      </c>
      <c r="D122" s="14">
        <f t="shared" si="5"/>
        <v>-2.7963222214239263</v>
      </c>
      <c r="E122" s="14"/>
      <c r="F122" s="20"/>
      <c r="G122" s="20"/>
      <c r="H122" s="20"/>
    </row>
    <row r="123" spans="1:5" ht="12.75">
      <c r="A123" s="14">
        <v>43</v>
      </c>
      <c r="B123" s="14">
        <f aca="true" t="shared" si="6" ref="B123:B186">+S*(D122-to)*3600*(A123-A122)/Rt</f>
        <v>-153770.7613342548</v>
      </c>
      <c r="C123" s="14">
        <f t="shared" si="3"/>
        <v>-0.12262421159031485</v>
      </c>
      <c r="D123" s="14">
        <f aca="true" t="shared" si="7" ref="D123:D186">+D122-C123</f>
        <v>-2.6736980098336116</v>
      </c>
      <c r="E123" s="14"/>
    </row>
    <row r="124" spans="1:5" ht="12.75">
      <c r="A124" s="14">
        <v>43.5</v>
      </c>
      <c r="B124" s="14">
        <f t="shared" si="6"/>
        <v>-151352.1826969532</v>
      </c>
      <c r="C124" s="14">
        <f t="shared" si="3"/>
        <v>-0.1206955204919882</v>
      </c>
      <c r="D124" s="14">
        <f t="shared" si="7"/>
        <v>-2.5530024893416234</v>
      </c>
      <c r="E124" s="14"/>
    </row>
    <row r="125" spans="1:5" ht="12.75">
      <c r="A125" s="14">
        <v>44</v>
      </c>
      <c r="B125" s="14">
        <f t="shared" si="6"/>
        <v>-148971.64459852953</v>
      </c>
      <c r="C125" s="14">
        <f t="shared" si="3"/>
        <v>-0.11879716475161844</v>
      </c>
      <c r="D125" s="14">
        <f t="shared" si="7"/>
        <v>-2.434205324590005</v>
      </c>
      <c r="E125" s="14"/>
    </row>
    <row r="126" spans="1:5" ht="12.75">
      <c r="A126" s="14">
        <v>44.5</v>
      </c>
      <c r="B126" s="14">
        <f t="shared" si="6"/>
        <v>-146628.54871955095</v>
      </c>
      <c r="C126" s="14">
        <f t="shared" si="3"/>
        <v>-0.11692866724047125</v>
      </c>
      <c r="D126" s="14">
        <f t="shared" si="7"/>
        <v>-2.3172766573495336</v>
      </c>
      <c r="E126" s="14"/>
    </row>
    <row r="127" spans="1:5" ht="12.75">
      <c r="A127" s="14">
        <v>45</v>
      </c>
      <c r="B127" s="14">
        <f t="shared" si="6"/>
        <v>-144322.30615123353</v>
      </c>
      <c r="C127" s="14">
        <f t="shared" si="3"/>
        <v>-0.11508955833431701</v>
      </c>
      <c r="D127" s="14">
        <f t="shared" si="7"/>
        <v>-2.2021870990152164</v>
      </c>
      <c r="E127" s="14"/>
    </row>
    <row r="128" spans="1:5" ht="12.75">
      <c r="A128" s="14">
        <v>45.5</v>
      </c>
      <c r="B128" s="14">
        <f t="shared" si="6"/>
        <v>-142052.3372474266</v>
      </c>
      <c r="C128" s="14">
        <f t="shared" si="3"/>
        <v>-0.113279375795396</v>
      </c>
      <c r="D128" s="14">
        <f t="shared" si="7"/>
        <v>-2.0889077232198203</v>
      </c>
      <c r="E128" s="14"/>
    </row>
    <row r="129" spans="1:5" ht="12.75">
      <c r="A129" s="14">
        <v>46</v>
      </c>
      <c r="B129" s="14">
        <f t="shared" si="6"/>
        <v>-139818.0714789261</v>
      </c>
      <c r="C129" s="14">
        <f t="shared" si="3"/>
        <v>-0.11149766465624092</v>
      </c>
      <c r="D129" s="14">
        <f t="shared" si="7"/>
        <v>-1.9774100585635794</v>
      </c>
      <c r="E129" s="14"/>
    </row>
    <row r="130" spans="1:5" ht="12.75">
      <c r="A130" s="14">
        <v>46.5</v>
      </c>
      <c r="B130" s="14">
        <f t="shared" si="6"/>
        <v>-137618.94729007877</v>
      </c>
      <c r="C130" s="14">
        <f t="shared" si="3"/>
        <v>-0.10974397710532596</v>
      </c>
      <c r="D130" s="14">
        <f t="shared" si="7"/>
        <v>-1.8676660814582535</v>
      </c>
      <c r="E130" s="14"/>
    </row>
    <row r="131" spans="1:5" ht="12.75">
      <c r="A131" s="14">
        <v>47</v>
      </c>
      <c r="B131" s="14">
        <f t="shared" si="6"/>
        <v>-135454.41195764186</v>
      </c>
      <c r="C131" s="14">
        <f t="shared" si="3"/>
        <v>-0.10801787237451504</v>
      </c>
      <c r="D131" s="14">
        <f t="shared" si="7"/>
        <v>-1.7596482090837384</v>
      </c>
      <c r="E131" s="14"/>
    </row>
    <row r="132" spans="1:5" ht="12.75">
      <c r="A132" s="14">
        <v>47.5</v>
      </c>
      <c r="B132" s="14">
        <f t="shared" si="6"/>
        <v>-133323.9214518631</v>
      </c>
      <c r="C132" s="14">
        <f t="shared" si="3"/>
        <v>-0.10631891662827998</v>
      </c>
      <c r="D132" s="14">
        <f t="shared" si="7"/>
        <v>-1.6533292924554583</v>
      </c>
      <c r="E132" s="14"/>
    </row>
    <row r="133" spans="1:5" ht="12.75">
      <c r="A133" s="14">
        <v>48</v>
      </c>
      <c r="B133" s="14">
        <f t="shared" si="6"/>
        <v>-131226.9402997452</v>
      </c>
      <c r="C133" s="14">
        <f t="shared" si="3"/>
        <v>-0.10464668285466125</v>
      </c>
      <c r="D133" s="14">
        <f t="shared" si="7"/>
        <v>-1.548682609600797</v>
      </c>
      <c r="E133" s="14"/>
    </row>
    <row r="134" spans="1:5" ht="12.75">
      <c r="A134" s="14">
        <v>48.5</v>
      </c>
      <c r="B134" s="14">
        <f t="shared" si="6"/>
        <v>-129162.94145046131</v>
      </c>
      <c r="C134" s="14">
        <f t="shared" si="3"/>
        <v>-0.10300075075794363</v>
      </c>
      <c r="D134" s="14">
        <f t="shared" si="7"/>
        <v>-1.4456818588428535</v>
      </c>
      <c r="E134" s="14"/>
    </row>
    <row r="135" spans="1:5" ht="12.75">
      <c r="A135" s="14">
        <v>49</v>
      </c>
      <c r="B135" s="14">
        <f t="shared" si="6"/>
        <v>-127131.40614288702</v>
      </c>
      <c r="C135" s="14">
        <f t="shared" si="3"/>
        <v>-0.10138070665301994</v>
      </c>
      <c r="D135" s="14">
        <f t="shared" si="7"/>
        <v>-1.3443011521898336</v>
      </c>
      <c r="E135" s="14"/>
    </row>
    <row r="136" spans="1:5" ht="12.75">
      <c r="A136" s="14">
        <v>49.5</v>
      </c>
      <c r="B136" s="14">
        <f t="shared" si="6"/>
        <v>-125131.82377521617</v>
      </c>
      <c r="C136" s="14">
        <f t="shared" si="3"/>
        <v>-0.0997861433614164</v>
      </c>
      <c r="D136" s="14">
        <f t="shared" si="7"/>
        <v>-1.2445150088284171</v>
      </c>
      <c r="E136" s="14"/>
    </row>
    <row r="137" spans="1:5" ht="12.75">
      <c r="A137" s="14">
        <v>50</v>
      </c>
      <c r="B137" s="14">
        <f t="shared" si="6"/>
        <v>-123163.69177662727</v>
      </c>
      <c r="C137" s="14">
        <f t="shared" si="3"/>
        <v>-0.09821666010895316</v>
      </c>
      <c r="D137" s="14">
        <f t="shared" si="7"/>
        <v>-1.146298348719464</v>
      </c>
      <c r="E137" s="14"/>
    </row>
    <row r="138" spans="1:5" ht="12.75">
      <c r="A138" s="14">
        <v>50.5</v>
      </c>
      <c r="B138" s="14">
        <f t="shared" si="6"/>
        <v>-121226.51548096834</v>
      </c>
      <c r="C138" s="14">
        <f t="shared" si="3"/>
        <v>-0.09667186242501463</v>
      </c>
      <c r="D138" s="14">
        <f t="shared" si="7"/>
        <v>-1.0496264862944493</v>
      </c>
      <c r="E138" s="14"/>
    </row>
    <row r="139" spans="1:5" ht="12.75">
      <c r="A139" s="14">
        <v>51</v>
      </c>
      <c r="B139" s="14">
        <f t="shared" si="6"/>
        <v>-119319.80800242854</v>
      </c>
      <c r="C139" s="14">
        <f t="shared" si="3"/>
        <v>-0.09515136204340394</v>
      </c>
      <c r="D139" s="14">
        <f t="shared" si="7"/>
        <v>-0.9544751242510454</v>
      </c>
      <c r="E139" s="14"/>
    </row>
    <row r="140" spans="1:5" ht="12.75">
      <c r="A140" s="14">
        <v>51.5</v>
      </c>
      <c r="B140" s="14">
        <f t="shared" si="6"/>
        <v>-117443.09011316548</v>
      </c>
      <c r="C140" s="14">
        <f t="shared" si="3"/>
        <v>-0.09365477680475716</v>
      </c>
      <c r="D140" s="14">
        <f t="shared" si="7"/>
        <v>-0.8608203474462882</v>
      </c>
      <c r="E140" s="14"/>
    </row>
    <row r="141" spans="1:5" ht="12.75">
      <c r="A141" s="14">
        <v>52</v>
      </c>
      <c r="B141" s="14">
        <f t="shared" si="6"/>
        <v>-115595.89012285686</v>
      </c>
      <c r="C141" s="14">
        <f t="shared" si="3"/>
        <v>-0.0921817305604919</v>
      </c>
      <c r="D141" s="14">
        <f t="shared" si="7"/>
        <v>-0.7686386168857963</v>
      </c>
      <c r="E141" s="14"/>
    </row>
    <row r="142" spans="1:5" ht="12.75">
      <c r="A142" s="14">
        <v>52.5</v>
      </c>
      <c r="B142" s="14">
        <f t="shared" si="6"/>
        <v>-113777.74376014699</v>
      </c>
      <c r="C142" s="14">
        <f t="shared" si="3"/>
        <v>-0.09073185307826713</v>
      </c>
      <c r="D142" s="14">
        <f t="shared" si="7"/>
        <v>-0.6779067638075291</v>
      </c>
      <c r="E142" s="14"/>
    </row>
    <row r="143" spans="1:5" ht="12.75">
      <c r="A143" s="14">
        <v>53</v>
      </c>
      <c r="B143" s="14">
        <f t="shared" si="6"/>
        <v>-111988.19405595779</v>
      </c>
      <c r="C143" s="14">
        <f t="shared" si="3"/>
        <v>-0.08930477994892966</v>
      </c>
      <c r="D143" s="14">
        <f t="shared" si="7"/>
        <v>-0.5886019838585994</v>
      </c>
      <c r="E143" s="14"/>
    </row>
    <row r="144" spans="1:5" ht="12.75">
      <c r="A144" s="14">
        <v>53.5</v>
      </c>
      <c r="B144" s="14">
        <f t="shared" si="6"/>
        <v>-110226.79122863508</v>
      </c>
      <c r="C144" s="14">
        <f t="shared" si="3"/>
        <v>-0.0879001524949243</v>
      </c>
      <c r="D144" s="14">
        <f t="shared" si="7"/>
        <v>-0.5007018313636751</v>
      </c>
      <c r="E144" s="14"/>
    </row>
    <row r="145" spans="1:5" ht="12.75">
      <c r="A145" s="14">
        <v>54</v>
      </c>
      <c r="B145" s="14">
        <f t="shared" si="6"/>
        <v>-108493.09257090144</v>
      </c>
      <c r="C145" s="14">
        <f t="shared" si="3"/>
        <v>-0.0865176176801447</v>
      </c>
      <c r="D145" s="14">
        <f t="shared" si="7"/>
        <v>-0.41418421368353037</v>
      </c>
      <c r="E145" s="14"/>
    </row>
    <row r="146" spans="1:5" ht="12.75">
      <c r="A146" s="14">
        <v>54.5</v>
      </c>
      <c r="B146" s="14">
        <f t="shared" si="6"/>
        <v>-106786.66233858709</v>
      </c>
      <c r="C146" s="14">
        <f t="shared" si="3"/>
        <v>-0.08515682802120182</v>
      </c>
      <c r="D146" s="14">
        <f t="shared" si="7"/>
        <v>-0.32902738566232853</v>
      </c>
      <c r="E146" s="14"/>
    </row>
    <row r="147" spans="1:5" ht="12.75">
      <c r="A147" s="14">
        <v>55</v>
      </c>
      <c r="B147" s="14">
        <f t="shared" si="6"/>
        <v>-105107.07164111093</v>
      </c>
      <c r="C147" s="14">
        <f t="shared" si="3"/>
        <v>-0.08381744150008846</v>
      </c>
      <c r="D147" s="14">
        <f t="shared" si="7"/>
        <v>-0.24520994416224007</v>
      </c>
      <c r="E147" s="14"/>
    </row>
    <row r="148" spans="1:5" ht="12.75">
      <c r="A148" s="14">
        <v>55.5</v>
      </c>
      <c r="B148" s="14">
        <f t="shared" si="6"/>
        <v>-103453.89833368393</v>
      </c>
      <c r="C148" s="14">
        <f t="shared" si="3"/>
        <v>-0.08249912147821685</v>
      </c>
      <c r="D148" s="14">
        <f t="shared" si="7"/>
        <v>-0.1627108226840232</v>
      </c>
      <c r="E148" s="14"/>
    </row>
    <row r="149" spans="1:5" ht="12.75">
      <c r="A149" s="14">
        <v>56</v>
      </c>
      <c r="B149" s="14">
        <f t="shared" si="6"/>
        <v>-101826.72691120832</v>
      </c>
      <c r="C149" s="14">
        <f t="shared" si="3"/>
        <v>-0.08120153661180886</v>
      </c>
      <c r="D149" s="14">
        <f t="shared" si="7"/>
        <v>-0.08150928607221435</v>
      </c>
      <c r="E149" s="14"/>
    </row>
    <row r="150" spans="1:5" ht="12.75">
      <c r="A150" s="14">
        <v>56.5</v>
      </c>
      <c r="B150" s="14">
        <f t="shared" si="6"/>
        <v>-100225.1484038453</v>
      </c>
      <c r="C150" s="14">
        <f t="shared" si="3"/>
        <v>-0.07992436076861667</v>
      </c>
      <c r="D150" s="14">
        <f t="shared" si="7"/>
        <v>-0.0015849253035976757</v>
      </c>
      <c r="E150" s="14"/>
    </row>
    <row r="151" spans="1:5" ht="12.75">
      <c r="A151" s="14">
        <v>57</v>
      </c>
      <c r="B151" s="14">
        <f t="shared" si="6"/>
        <v>-98648.7602742255</v>
      </c>
      <c r="C151" s="14">
        <f t="shared" si="3"/>
        <v>-0.07866727294595334</v>
      </c>
      <c r="D151" s="14">
        <f t="shared" si="7"/>
        <v>0.07708234764235566</v>
      </c>
      <c r="E151" s="14"/>
    </row>
    <row r="152" spans="1:5" ht="12.75">
      <c r="A152" s="14">
        <v>57.5</v>
      </c>
      <c r="B152" s="14">
        <f t="shared" si="6"/>
        <v>-97097.166316276</v>
      </c>
      <c r="C152" s="14">
        <f t="shared" si="3"/>
        <v>-0.07742995719001275</v>
      </c>
      <c r="D152" s="14">
        <f t="shared" si="7"/>
        <v>0.1545123048323684</v>
      </c>
      <c r="E152" s="14"/>
    </row>
    <row r="153" spans="1:5" ht="12.75">
      <c r="A153" s="14">
        <v>58</v>
      </c>
      <c r="B153" s="14">
        <f t="shared" si="6"/>
        <v>-95569.97655563877</v>
      </c>
      <c r="C153" s="14">
        <f t="shared" si="3"/>
        <v>-0.07621210251645835</v>
      </c>
      <c r="D153" s="14">
        <f t="shared" si="7"/>
        <v>0.23072440734882677</v>
      </c>
      <c r="E153" s="14"/>
    </row>
    <row r="154" spans="1:5" ht="12.75">
      <c r="A154" s="14">
        <v>58.5</v>
      </c>
      <c r="B154" s="14">
        <f t="shared" si="6"/>
        <v>-94066.8071516554</v>
      </c>
      <c r="C154" s="14">
        <f t="shared" si="3"/>
        <v>-0.07501340283226109</v>
      </c>
      <c r="D154" s="14">
        <f t="shared" si="7"/>
        <v>0.30573781018108787</v>
      </c>
      <c r="E154" s="14"/>
    </row>
    <row r="155" spans="1:5" ht="12.75">
      <c r="A155" s="14">
        <v>59</v>
      </c>
      <c r="B155" s="14">
        <f t="shared" si="6"/>
        <v>-92587.28030089331</v>
      </c>
      <c r="C155" s="14">
        <f t="shared" si="3"/>
        <v>-0.0738335568587666</v>
      </c>
      <c r="D155" s="14">
        <f t="shared" si="7"/>
        <v>0.37957136703985445</v>
      </c>
      <c r="E155" s="14"/>
    </row>
    <row r="156" spans="1:5" ht="12.75">
      <c r="A156" s="14">
        <v>59.5</v>
      </c>
      <c r="B156" s="14">
        <f t="shared" si="6"/>
        <v>-91131.02414218942</v>
      </c>
      <c r="C156" s="14">
        <f t="shared" si="3"/>
        <v>-0.07267226805597242</v>
      </c>
      <c r="D156" s="14">
        <f t="shared" si="7"/>
        <v>0.4522436350958269</v>
      </c>
      <c r="E156" s="14"/>
    </row>
    <row r="157" spans="1:5" ht="12.75">
      <c r="A157" s="14">
        <v>60</v>
      </c>
      <c r="B157" s="14">
        <f t="shared" si="6"/>
        <v>-89697.67266318746</v>
      </c>
      <c r="C157" s="14">
        <f t="shared" si="3"/>
        <v>-0.07152924454799638</v>
      </c>
      <c r="D157" s="14">
        <f t="shared" si="7"/>
        <v>0.5237728796438232</v>
      </c>
      <c r="E157" s="14"/>
    </row>
    <row r="158" spans="1:5" ht="12.75">
      <c r="A158" s="14">
        <v>60.5</v>
      </c>
      <c r="B158" s="14">
        <f t="shared" si="6"/>
        <v>-88286.86560834503</v>
      </c>
      <c r="C158" s="14">
        <f t="shared" si="3"/>
        <v>-0.07040419904971693</v>
      </c>
      <c r="D158" s="14">
        <f t="shared" si="7"/>
        <v>0.5941770786935402</v>
      </c>
      <c r="E158" s="14"/>
    </row>
    <row r="159" spans="1:5" ht="12.75">
      <c r="A159" s="14">
        <v>61</v>
      </c>
      <c r="B159" s="14">
        <f t="shared" si="6"/>
        <v>-86898.24838838796</v>
      </c>
      <c r="C159" s="14">
        <f t="shared" si="3"/>
        <v>-0.06929684879456775</v>
      </c>
      <c r="D159" s="14">
        <f t="shared" si="7"/>
        <v>0.663473927488108</v>
      </c>
      <c r="E159" s="14"/>
    </row>
    <row r="160" spans="1:5" ht="12.75">
      <c r="A160" s="14">
        <v>61.5</v>
      </c>
      <c r="B160" s="14">
        <f t="shared" si="6"/>
        <v>-85531.47199118829</v>
      </c>
      <c r="C160" s="14">
        <f t="shared" si="3"/>
        <v>-0.06820691546346754</v>
      </c>
      <c r="D160" s="14">
        <f t="shared" si="7"/>
        <v>0.7316808429515755</v>
      </c>
      <c r="E160" s="14"/>
    </row>
    <row r="161" spans="1:5" ht="12.75">
      <c r="A161" s="14">
        <v>62</v>
      </c>
      <c r="B161" s="14">
        <f t="shared" si="6"/>
        <v>-84186.1928940446</v>
      </c>
      <c r="C161" s="14">
        <f t="shared" si="3"/>
        <v>-0.0671341251148681</v>
      </c>
      <c r="D161" s="14">
        <f t="shared" si="7"/>
        <v>0.7988149680664436</v>
      </c>
      <c r="E161" s="14"/>
    </row>
    <row r="162" spans="1:5" ht="12.75">
      <c r="A162" s="14">
        <v>62.5</v>
      </c>
      <c r="B162" s="14">
        <f t="shared" si="6"/>
        <v>-82862.07297734151</v>
      </c>
      <c r="C162" s="14">
        <f t="shared" si="3"/>
        <v>-0.06607820811590231</v>
      </c>
      <c r="D162" s="14">
        <f t="shared" si="7"/>
        <v>0.864893176182346</v>
      </c>
      <c r="E162" s="14"/>
    </row>
    <row r="163" spans="1:5" ht="12.75">
      <c r="A163" s="14">
        <v>63</v>
      </c>
      <c r="B163" s="14">
        <f t="shared" si="6"/>
        <v>-81558.77943956752</v>
      </c>
      <c r="C163" s="14">
        <f t="shared" si="3"/>
        <v>-0.06503889907461524</v>
      </c>
      <c r="D163" s="14">
        <f t="shared" si="7"/>
        <v>0.9299320752569612</v>
      </c>
      <c r="E163" s="14"/>
    </row>
    <row r="164" spans="1:5" ht="12.75">
      <c r="A164" s="14">
        <v>63.5</v>
      </c>
      <c r="B164" s="14">
        <f t="shared" si="6"/>
        <v>-80275.98471366931</v>
      </c>
      <c r="C164" s="14">
        <f t="shared" si="3"/>
        <v>-0.06401593677326102</v>
      </c>
      <c r="D164" s="14">
        <f t="shared" si="7"/>
        <v>0.9939480120302222</v>
      </c>
      <c r="E164" s="14"/>
    </row>
    <row r="165" spans="1:5" ht="12.75">
      <c r="A165" s="14">
        <v>64</v>
      </c>
      <c r="B165" s="14">
        <f t="shared" si="6"/>
        <v>-79013.36638472191</v>
      </c>
      <c r="C165" s="14">
        <f t="shared" si="3"/>
        <v>-0.06300906410264906</v>
      </c>
      <c r="D165" s="14">
        <f t="shared" si="7"/>
        <v>1.0569570761328713</v>
      </c>
      <c r="E165" s="14"/>
    </row>
    <row r="166" spans="1:5" ht="12.75">
      <c r="A166" s="14">
        <v>64.5</v>
      </c>
      <c r="B166" s="14">
        <f t="shared" si="6"/>
        <v>-77770.60710889331</v>
      </c>
      <c r="C166" s="14">
        <f t="shared" si="3"/>
        <v>-0.062018027997522575</v>
      </c>
      <c r="D166" s="14">
        <f t="shared" si="7"/>
        <v>1.118975104130394</v>
      </c>
      <c r="E166" s="14"/>
    </row>
    <row r="167" spans="1:5" ht="12.75">
      <c r="A167" s="14">
        <v>65</v>
      </c>
      <c r="B167" s="14">
        <f t="shared" si="6"/>
        <v>-76547.39453368417</v>
      </c>
      <c r="C167" s="14">
        <f aca="true" t="shared" si="8" ref="C167:C230">+B167/(m*cv)</f>
        <v>-0.06104257937295388</v>
      </c>
      <c r="D167" s="14">
        <f t="shared" si="7"/>
        <v>1.1800176835033478</v>
      </c>
      <c r="E167" s="14"/>
    </row>
    <row r="168" spans="1:5" ht="12.75">
      <c r="A168" s="14">
        <v>65.5</v>
      </c>
      <c r="B168" s="14">
        <f t="shared" si="6"/>
        <v>-75343.42121942173</v>
      </c>
      <c r="C168" s="14">
        <f t="shared" si="8"/>
        <v>-0.06008247306173981</v>
      </c>
      <c r="D168" s="14">
        <f t="shared" si="7"/>
        <v>1.2401001565650875</v>
      </c>
      <c r="E168" s="14"/>
    </row>
    <row r="169" spans="1:5" ht="12.75">
      <c r="A169" s="14">
        <v>66</v>
      </c>
      <c r="B169" s="14">
        <f t="shared" si="6"/>
        <v>-74158.3845619885</v>
      </c>
      <c r="C169" s="14">
        <f t="shared" si="8"/>
        <v>-0.05913746775278189</v>
      </c>
      <c r="D169" s="14">
        <f t="shared" si="7"/>
        <v>1.2992376243178694</v>
      </c>
      <c r="E169" s="14"/>
    </row>
    <row r="170" spans="1:5" ht="12.75">
      <c r="A170" s="14">
        <v>66.5</v>
      </c>
      <c r="B170" s="14">
        <f t="shared" si="6"/>
        <v>-72991.9867167665</v>
      </c>
      <c r="C170" s="14">
        <f t="shared" si="8"/>
        <v>-0.05820732593043581</v>
      </c>
      <c r="D170" s="14">
        <f t="shared" si="7"/>
        <v>1.3574449502483052</v>
      </c>
      <c r="E170" s="14"/>
    </row>
    <row r="171" spans="1:5" ht="12.75">
      <c r="A171" s="14">
        <v>67</v>
      </c>
      <c r="B171" s="14">
        <f t="shared" si="6"/>
        <v>-71843.93452377756</v>
      </c>
      <c r="C171" s="14">
        <f t="shared" si="8"/>
        <v>-0.057291813814814636</v>
      </c>
      <c r="D171" s="14">
        <f t="shared" si="7"/>
        <v>1.4147367640631199</v>
      </c>
      <c r="E171" s="14"/>
    </row>
    <row r="172" spans="1:5" ht="12.75">
      <c r="A172" s="14">
        <v>67.5</v>
      </c>
      <c r="B172" s="14">
        <f t="shared" si="6"/>
        <v>-70713.93943400105</v>
      </c>
      <c r="C172" s="14">
        <f t="shared" si="8"/>
        <v>-0.056390701303031136</v>
      </c>
      <c r="D172" s="14">
        <f t="shared" si="7"/>
        <v>1.471127465366151</v>
      </c>
      <c r="E172" s="14"/>
    </row>
    <row r="173" spans="1:5" ht="12.75">
      <c r="A173" s="14">
        <v>68</v>
      </c>
      <c r="B173" s="14">
        <f t="shared" si="6"/>
        <v>-69601.71743685071</v>
      </c>
      <c r="C173" s="14">
        <f t="shared" si="8"/>
        <v>-0.055503761911364205</v>
      </c>
      <c r="D173" s="14">
        <f t="shared" si="7"/>
        <v>1.5266312272775153</v>
      </c>
      <c r="E173" s="14"/>
    </row>
    <row r="174" spans="1:5" ht="12.75">
      <c r="A174" s="14">
        <v>68.5</v>
      </c>
      <c r="B174" s="14">
        <f t="shared" si="6"/>
        <v>-68506.98898879193</v>
      </c>
      <c r="C174" s="14">
        <f t="shared" si="8"/>
        <v>-0.05463077271833487</v>
      </c>
      <c r="D174" s="14">
        <f t="shared" si="7"/>
        <v>1.5812619999958502</v>
      </c>
      <c r="E174" s="14"/>
    </row>
    <row r="175" spans="1:5" ht="12.75">
      <c r="A175" s="14">
        <v>69</v>
      </c>
      <c r="B175" s="14">
        <f t="shared" si="6"/>
        <v>-67429.47894308185</v>
      </c>
      <c r="C175" s="14">
        <f t="shared" si="8"/>
        <v>-0.05377151430867771</v>
      </c>
      <c r="D175" s="14">
        <f t="shared" si="7"/>
        <v>1.6350335143045278</v>
      </c>
      <c r="E175" s="14"/>
    </row>
    <row r="176" spans="1:5" ht="12.75">
      <c r="A176" s="14">
        <v>69.5</v>
      </c>
      <c r="B176" s="14">
        <f t="shared" si="6"/>
        <v>-66368.91648061464</v>
      </c>
      <c r="C176" s="14">
        <f t="shared" si="8"/>
        <v>-0.052925770718193495</v>
      </c>
      <c r="D176" s="14">
        <f t="shared" si="7"/>
        <v>1.6879592850227214</v>
      </c>
      <c r="E176" s="14"/>
    </row>
    <row r="177" spans="1:5" ht="12.75">
      <c r="A177" s="14">
        <v>70</v>
      </c>
      <c r="B177" s="14">
        <f t="shared" si="6"/>
        <v>-65325.03504185435</v>
      </c>
      <c r="C177" s="14">
        <f t="shared" si="8"/>
        <v>-0.05209332937946918</v>
      </c>
      <c r="D177" s="14">
        <f t="shared" si="7"/>
        <v>1.7400526144021906</v>
      </c>
      <c r="E177" s="14"/>
    </row>
    <row r="178" spans="1:5" ht="12.75">
      <c r="A178" s="14">
        <v>70.5</v>
      </c>
      <c r="B178" s="14">
        <f t="shared" si="6"/>
        <v>-64297.572259838395</v>
      </c>
      <c r="C178" s="14">
        <f t="shared" si="8"/>
        <v>-0.05127398106845167</v>
      </c>
      <c r="D178" s="14">
        <f t="shared" si="7"/>
        <v>1.7913265954706423</v>
      </c>
      <c r="E178" s="14"/>
    </row>
    <row r="179" spans="1:5" ht="12.75">
      <c r="A179" s="14">
        <v>71</v>
      </c>
      <c r="B179" s="14">
        <f t="shared" si="6"/>
        <v>-63286.269894234785</v>
      </c>
      <c r="C179" s="14">
        <f t="shared" si="8"/>
        <v>-0.05046751985186187</v>
      </c>
      <c r="D179" s="14">
        <f t="shared" si="7"/>
        <v>1.8417941153225041</v>
      </c>
      <c r="E179" s="14"/>
    </row>
    <row r="180" spans="1:5" ht="12.75">
      <c r="A180" s="14">
        <v>71.5</v>
      </c>
      <c r="B180" s="14">
        <f t="shared" si="6"/>
        <v>-62290.87376643658</v>
      </c>
      <c r="C180" s="14">
        <f t="shared" si="8"/>
        <v>-0.04967374303543587</v>
      </c>
      <c r="D180" s="14">
        <f t="shared" si="7"/>
        <v>1.89146785835794</v>
      </c>
      <c r="E180" s="14"/>
    </row>
    <row r="181" spans="1:5" ht="12.75">
      <c r="A181" s="14">
        <v>72</v>
      </c>
      <c r="B181" s="14">
        <f t="shared" si="6"/>
        <v>-61311.13369567717</v>
      </c>
      <c r="C181" s="14">
        <f t="shared" si="8"/>
        <v>-0.0488924511129802</v>
      </c>
      <c r="D181" s="14">
        <f t="shared" si="7"/>
        <v>1.9403603094709203</v>
      </c>
      <c r="E181" s="14"/>
    </row>
    <row r="182" spans="1:5" ht="12.75">
      <c r="A182" s="14">
        <v>72.5</v>
      </c>
      <c r="B182" s="14">
        <f t="shared" si="6"/>
        <v>-60346.8034361503</v>
      </c>
      <c r="C182" s="14">
        <f t="shared" si="8"/>
        <v>-0.04812344771622831</v>
      </c>
      <c r="D182" s="14">
        <f t="shared" si="7"/>
        <v>1.9884837571871485</v>
      </c>
      <c r="E182" s="14"/>
    </row>
    <row r="183" spans="1:5" ht="12.75">
      <c r="A183" s="14">
        <v>73</v>
      </c>
      <c r="B183" s="14">
        <f t="shared" si="6"/>
        <v>-59397.64061511928</v>
      </c>
      <c r="C183" s="14">
        <f t="shared" si="8"/>
        <v>-0.047366539565485866</v>
      </c>
      <c r="D183" s="14">
        <f t="shared" si="7"/>
        <v>2.0358502967526344</v>
      </c>
      <c r="E183" s="14"/>
    </row>
    <row r="184" spans="1:5" ht="12.75">
      <c r="A184" s="14">
        <v>73.5</v>
      </c>
      <c r="B184" s="14">
        <f t="shared" si="6"/>
        <v>-58463.406671999415</v>
      </c>
      <c r="C184" s="14">
        <f t="shared" si="8"/>
        <v>-0.046621536421052164</v>
      </c>
      <c r="D184" s="14">
        <f t="shared" si="7"/>
        <v>2.0824718331736864</v>
      </c>
      <c r="E184" s="14"/>
    </row>
    <row r="185" spans="1:5" ht="12.75">
      <c r="A185" s="14">
        <v>74</v>
      </c>
      <c r="B185" s="14">
        <f t="shared" si="6"/>
        <v>-57543.86679839879</v>
      </c>
      <c r="C185" s="14">
        <f t="shared" si="8"/>
        <v>-0.04588825103540573</v>
      </c>
      <c r="D185" s="14">
        <f t="shared" si="7"/>
        <v>2.1283600842090924</v>
      </c>
      <c r="E185" s="14"/>
    </row>
    <row r="186" spans="1:5" ht="12.75">
      <c r="A186" s="14">
        <v>74.5</v>
      </c>
      <c r="B186" s="14">
        <f t="shared" si="6"/>
        <v>-56638.78987910196</v>
      </c>
      <c r="C186" s="14">
        <f t="shared" si="8"/>
        <v>-0.045166499106141914</v>
      </c>
      <c r="D186" s="14">
        <f t="shared" si="7"/>
        <v>2.173526583315234</v>
      </c>
      <c r="E186" s="14"/>
    </row>
    <row r="187" spans="1:5" ht="12.75">
      <c r="A187" s="14">
        <v>75</v>
      </c>
      <c r="B187" s="14">
        <f aca="true" t="shared" si="9" ref="B187:B237">+S*(D186-to)*3600*(A187-A186)/Rt</f>
        <v>-55747.948433981976</v>
      </c>
      <c r="C187" s="14">
        <f t="shared" si="8"/>
        <v>-0.0444560992296507</v>
      </c>
      <c r="D187" s="14">
        <f aca="true" t="shared" si="10" ref="D187:D237">+D186-C187</f>
        <v>2.2179826825448847</v>
      </c>
      <c r="E187" s="14"/>
    </row>
    <row r="188" spans="1:5" ht="12.75">
      <c r="A188" s="14">
        <v>75.5</v>
      </c>
      <c r="B188" s="14">
        <f t="shared" si="9"/>
        <v>-54871.11856082596</v>
      </c>
      <c r="C188" s="14">
        <f t="shared" si="8"/>
        <v>-0.0437568728555231</v>
      </c>
      <c r="D188" s="14">
        <f t="shared" si="10"/>
        <v>2.261739555400408</v>
      </c>
      <c r="E188" s="14"/>
    </row>
    <row r="189" spans="1:5" ht="12.75">
      <c r="A189" s="14">
        <v>76</v>
      </c>
      <c r="B189" s="14">
        <f t="shared" si="9"/>
        <v>-54008.07987906005</v>
      </c>
      <c r="C189" s="14">
        <f t="shared" si="8"/>
        <v>-0.04306864424167468</v>
      </c>
      <c r="D189" s="14">
        <f t="shared" si="10"/>
        <v>2.3048081996420824</v>
      </c>
      <c r="E189" s="14"/>
    </row>
    <row r="190" spans="1:5" ht="12.75">
      <c r="A190" s="14">
        <v>76.5</v>
      </c>
      <c r="B190" s="14">
        <f t="shared" si="9"/>
        <v>-53158.61547435939</v>
      </c>
      <c r="C190" s="14">
        <f t="shared" si="8"/>
        <v>-0.04239124041017495</v>
      </c>
      <c r="D190" s="14">
        <f t="shared" si="10"/>
        <v>2.3471994400522576</v>
      </c>
      <c r="E190" s="14"/>
    </row>
    <row r="191" spans="1:5" ht="12.75">
      <c r="A191" s="14">
        <v>77</v>
      </c>
      <c r="B191" s="14">
        <f t="shared" si="9"/>
        <v>-52322.511844129294</v>
      </c>
      <c r="C191" s="14">
        <f t="shared" si="8"/>
        <v>-0.04172449110377137</v>
      </c>
      <c r="D191" s="14">
        <f t="shared" si="10"/>
        <v>2.388923931156029</v>
      </c>
      <c r="E191" s="14"/>
    </row>
    <row r="192" spans="1:5" ht="12.75">
      <c r="A192" s="14">
        <v>77.5</v>
      </c>
      <c r="B192" s="14">
        <f t="shared" si="9"/>
        <v>-51499.55884384406</v>
      </c>
      <c r="C192" s="14">
        <f t="shared" si="8"/>
        <v>-0.04106822874309734</v>
      </c>
      <c r="D192" s="14">
        <f t="shared" si="10"/>
        <v>2.4299921598991263</v>
      </c>
      <c r="E192" s="14"/>
    </row>
    <row r="193" spans="1:5" ht="12.75">
      <c r="A193" s="14">
        <v>78</v>
      </c>
      <c r="B193" s="14">
        <f t="shared" si="9"/>
        <v>-50689.54963422958</v>
      </c>
      <c r="C193" s="14">
        <f t="shared" si="8"/>
        <v>-0.04042228838455309</v>
      </c>
      <c r="D193" s="14">
        <f t="shared" si="10"/>
        <v>2.4704144482836794</v>
      </c>
      <c r="E193" s="14"/>
    </row>
    <row r="194" spans="1:5" ht="12.75">
      <c r="A194" s="14">
        <v>78.5</v>
      </c>
      <c r="B194" s="14">
        <f t="shared" si="9"/>
        <v>-49892.28062927685</v>
      </c>
      <c r="C194" s="14">
        <f t="shared" si="8"/>
        <v>-0.03978650767884916</v>
      </c>
      <c r="D194" s="14">
        <f t="shared" si="10"/>
        <v>2.5102009559625285</v>
      </c>
      <c r="E194" s="14"/>
    </row>
    <row r="195" spans="1:5" ht="12.75">
      <c r="A195" s="14">
        <v>79</v>
      </c>
      <c r="B195" s="14">
        <f t="shared" si="9"/>
        <v>-49107.55144507307</v>
      </c>
      <c r="C195" s="14">
        <f t="shared" si="8"/>
        <v>-0.03916072683020181</v>
      </c>
      <c r="D195" s="14">
        <f t="shared" si="10"/>
        <v>2.54936168279273</v>
      </c>
      <c r="E195" s="14"/>
    </row>
    <row r="196" spans="1:5" ht="12.75">
      <c r="A196" s="14">
        <v>79.5</v>
      </c>
      <c r="B196" s="14">
        <f t="shared" si="9"/>
        <v>-48335.16484943759</v>
      </c>
      <c r="C196" s="14">
        <f t="shared" si="8"/>
        <v>-0.03854478855617033</v>
      </c>
      <c r="D196" s="14">
        <f t="shared" si="10"/>
        <v>2.5879064713489006</v>
      </c>
      <c r="E196" s="14"/>
    </row>
    <row r="197" spans="1:5" ht="12.75">
      <c r="A197" s="14">
        <v>80</v>
      </c>
      <c r="B197" s="14">
        <f t="shared" si="9"/>
        <v>-47574.92671234995</v>
      </c>
      <c r="C197" s="14">
        <f t="shared" si="8"/>
        <v>-0.037938538048125955</v>
      </c>
      <c r="D197" s="14">
        <f t="shared" si="10"/>
        <v>2.6258450093970267</v>
      </c>
      <c r="E197" s="14"/>
    </row>
    <row r="198" spans="1:5" ht="12.75">
      <c r="A198" s="14">
        <v>80.5</v>
      </c>
      <c r="B198" s="14">
        <f t="shared" si="9"/>
        <v>-46826.64595715774</v>
      </c>
      <c r="C198" s="14">
        <f t="shared" si="8"/>
        <v>-0.0373418229323427</v>
      </c>
      <c r="D198" s="14">
        <f t="shared" si="10"/>
        <v>2.6631868323293695</v>
      </c>
      <c r="E198" s="14"/>
    </row>
    <row r="199" spans="1:5" ht="12.75">
      <c r="A199" s="14">
        <v>81</v>
      </c>
      <c r="B199" s="14">
        <f t="shared" si="9"/>
        <v>-46090.13451255168</v>
      </c>
      <c r="C199" s="14">
        <f t="shared" si="8"/>
        <v>-0.03675449323169991</v>
      </c>
      <c r="D199" s="14">
        <f t="shared" si="10"/>
        <v>2.6999413255610696</v>
      </c>
      <c r="E199" s="14"/>
    </row>
    <row r="200" spans="1:5" ht="12.75">
      <c r="A200" s="14">
        <v>81.5</v>
      </c>
      <c r="B200" s="14">
        <f t="shared" si="9"/>
        <v>-45365.207265296245</v>
      </c>
      <c r="C200" s="14">
        <f t="shared" si="8"/>
        <v>-0.03617640132798744</v>
      </c>
      <c r="D200" s="14">
        <f t="shared" si="10"/>
        <v>2.736117726889057</v>
      </c>
      <c r="E200" s="14"/>
    </row>
    <row r="201" spans="1:5" ht="12.75">
      <c r="A201" s="14">
        <v>82</v>
      </c>
      <c r="B201" s="14">
        <f t="shared" si="9"/>
        <v>-44651.682013703685</v>
      </c>
      <c r="C201" s="14">
        <f t="shared" si="8"/>
        <v>-0.03560740192480358</v>
      </c>
      <c r="D201" s="14">
        <f t="shared" si="10"/>
        <v>2.7717251288138605</v>
      </c>
      <c r="E201" s="14"/>
    </row>
    <row r="202" spans="1:5" ht="12.75">
      <c r="A202" s="14">
        <v>82.5</v>
      </c>
      <c r="B202" s="14">
        <f t="shared" si="9"/>
        <v>-43949.37942183982</v>
      </c>
      <c r="C202" s="14">
        <f t="shared" si="8"/>
        <v>-0.03504735201103654</v>
      </c>
      <c r="D202" s="14">
        <f t="shared" si="10"/>
        <v>2.806772480824897</v>
      </c>
      <c r="E202" s="14"/>
    </row>
    <row r="203" spans="1:5" ht="12.75">
      <c r="A203" s="14">
        <v>83</v>
      </c>
      <c r="B203" s="14">
        <f t="shared" si="9"/>
        <v>-43258.12297445015</v>
      </c>
      <c r="C203" s="14">
        <f t="shared" si="8"/>
        <v>-0.03449611082492037</v>
      </c>
      <c r="D203" s="14">
        <f t="shared" si="10"/>
        <v>2.841268591649817</v>
      </c>
      <c r="E203" s="14"/>
    </row>
    <row r="204" spans="1:5" ht="12.75">
      <c r="A204" s="14">
        <v>83.5</v>
      </c>
      <c r="B204" s="14">
        <f t="shared" si="9"/>
        <v>-42577.73893259483</v>
      </c>
      <c r="C204" s="14">
        <f t="shared" si="8"/>
        <v>-0.03395353981865617</v>
      </c>
      <c r="D204" s="14">
        <f t="shared" si="10"/>
        <v>2.8752221314684734</v>
      </c>
      <c r="E204" s="14"/>
    </row>
    <row r="205" spans="1:5" ht="12.75">
      <c r="A205" s="14">
        <v>84</v>
      </c>
      <c r="B205" s="14">
        <f t="shared" si="9"/>
        <v>-41908.05628998156</v>
      </c>
      <c r="C205" s="14">
        <f t="shared" si="8"/>
        <v>-0.03341950262358976</v>
      </c>
      <c r="D205" s="14">
        <f t="shared" si="10"/>
        <v>2.908641634092063</v>
      </c>
      <c r="E205" s="14"/>
    </row>
    <row r="206" spans="1:5" ht="12.75">
      <c r="A206" s="14">
        <v>84.5</v>
      </c>
      <c r="B206" s="14">
        <f t="shared" si="9"/>
        <v>-41248.90672998519</v>
      </c>
      <c r="C206" s="14">
        <f t="shared" si="8"/>
        <v>-0.03289386501593715</v>
      </c>
      <c r="D206" s="14">
        <f t="shared" si="10"/>
        <v>2.9415354991080003</v>
      </c>
      <c r="E206" s="14"/>
    </row>
    <row r="207" spans="1:5" ht="12.75">
      <c r="A207" s="14">
        <v>85</v>
      </c>
      <c r="B207" s="14">
        <f t="shared" si="9"/>
        <v>-40600.12458334336</v>
      </c>
      <c r="C207" s="14">
        <f t="shared" si="8"/>
        <v>-0.03237649488304893</v>
      </c>
      <c r="D207" s="14">
        <f t="shared" si="10"/>
        <v>2.973911993991049</v>
      </c>
      <c r="E207" s="14"/>
    </row>
    <row r="208" spans="1:5" ht="12.75">
      <c r="A208" s="14">
        <v>85.5</v>
      </c>
      <c r="B208" s="14">
        <f t="shared" si="9"/>
        <v>-39961.54678651754</v>
      </c>
      <c r="C208" s="14">
        <f t="shared" si="8"/>
        <v>-0.03186726219020537</v>
      </c>
      <c r="D208" s="14">
        <f t="shared" si="10"/>
        <v>3.0057792561812544</v>
      </c>
      <c r="E208" s="14"/>
    </row>
    <row r="209" spans="1:5" ht="12.75">
      <c r="A209" s="14">
        <v>86</v>
      </c>
      <c r="B209" s="14">
        <f t="shared" si="9"/>
        <v>-39333.01284070903</v>
      </c>
      <c r="C209" s="14">
        <f t="shared" si="8"/>
        <v>-0.031366038947933834</v>
      </c>
      <c r="D209" s="14">
        <f t="shared" si="10"/>
        <v>3.0371452951291884</v>
      </c>
      <c r="E209" s="14"/>
    </row>
    <row r="210" spans="1:5" ht="12.75">
      <c r="A210" s="14">
        <v>86.5</v>
      </c>
      <c r="B210" s="14">
        <f t="shared" si="9"/>
        <v>-38714.36477151945</v>
      </c>
      <c r="C210" s="14">
        <f t="shared" si="8"/>
        <v>-0.030872699179840073</v>
      </c>
      <c r="D210" s="14">
        <f t="shared" si="10"/>
        <v>3.0680179943090287</v>
      </c>
      <c r="E210" s="14"/>
    </row>
    <row r="211" spans="1:5" ht="12.75">
      <c r="A211" s="14">
        <v>87</v>
      </c>
      <c r="B211" s="14">
        <f t="shared" si="9"/>
        <v>-38105.44708924588</v>
      </c>
      <c r="C211" s="14">
        <f t="shared" si="8"/>
        <v>-0.030387118890945676</v>
      </c>
      <c r="D211" s="14">
        <f t="shared" si="10"/>
        <v>3.0984051131999744</v>
      </c>
      <c r="E211" s="14"/>
    </row>
    <row r="212" spans="1:5" ht="12.75">
      <c r="A212" s="14">
        <v>87.5</v>
      </c>
      <c r="B212" s="14">
        <f t="shared" si="9"/>
        <v>-37506.10674980031</v>
      </c>
      <c r="C212" s="14">
        <f t="shared" si="8"/>
        <v>-0.029909176036523374</v>
      </c>
      <c r="D212" s="14">
        <f t="shared" si="10"/>
        <v>3.128314289236498</v>
      </c>
      <c r="E212" s="14"/>
    </row>
    <row r="213" spans="1:5" ht="12.75">
      <c r="A213" s="14">
        <v>88</v>
      </c>
      <c r="B213" s="14">
        <f t="shared" si="9"/>
        <v>-36916.193116243936</v>
      </c>
      <c r="C213" s="14">
        <f t="shared" si="8"/>
        <v>-0.029438750491422597</v>
      </c>
      <c r="D213" s="14">
        <f t="shared" si="10"/>
        <v>3.1577530397279205</v>
      </c>
      <c r="E213" s="14"/>
    </row>
    <row r="214" spans="1:5" ht="12.75">
      <c r="A214" s="14">
        <v>88.5</v>
      </c>
      <c r="B214" s="14">
        <f t="shared" si="9"/>
        <v>-36335.55792092636</v>
      </c>
      <c r="C214" s="14">
        <f t="shared" si="8"/>
        <v>-0.02897572401987748</v>
      </c>
      <c r="D214" s="14">
        <f t="shared" si="10"/>
        <v>3.186728763747798</v>
      </c>
      <c r="E214" s="14"/>
    </row>
    <row r="215" spans="1:5" ht="12.75">
      <c r="A215" s="14">
        <v>89</v>
      </c>
      <c r="B215" s="14">
        <f t="shared" si="9"/>
        <v>-35764.055228220306</v>
      </c>
      <c r="C215" s="14">
        <f t="shared" si="8"/>
        <v>-0.02851998024578972</v>
      </c>
      <c r="D215" s="14">
        <f t="shared" si="10"/>
        <v>3.2152487439935875</v>
      </c>
      <c r="E215" s="14"/>
    </row>
    <row r="216" spans="1:5" ht="12.75">
      <c r="A216" s="14">
        <v>89.5</v>
      </c>
      <c r="B216" s="14">
        <f t="shared" si="9"/>
        <v>-35201.54139784248</v>
      </c>
      <c r="C216" s="14">
        <f t="shared" si="8"/>
        <v>-0.02807140462347885</v>
      </c>
      <c r="D216" s="14">
        <f t="shared" si="10"/>
        <v>3.2433201486170664</v>
      </c>
      <c r="E216" s="14"/>
    </row>
    <row r="217" spans="1:5" ht="12.75">
      <c r="A217" s="14">
        <v>90</v>
      </c>
      <c r="B217" s="14">
        <f t="shared" si="9"/>
        <v>-34647.875048751295</v>
      </c>
      <c r="C217" s="14">
        <f t="shared" si="8"/>
        <v>-0.02762988440889258</v>
      </c>
      <c r="D217" s="14">
        <f t="shared" si="10"/>
        <v>3.270950033025959</v>
      </c>
      <c r="E217" s="14"/>
    </row>
    <row r="218" spans="1:5" ht="12.75">
      <c r="A218" s="14">
        <v>90.5</v>
      </c>
      <c r="B218" s="14">
        <f t="shared" si="9"/>
        <v>-34102.9170236125</v>
      </c>
      <c r="C218" s="14">
        <f t="shared" si="8"/>
        <v>-0.027195308631269937</v>
      </c>
      <c r="D218" s="14">
        <f t="shared" si="10"/>
        <v>3.2981453416572286</v>
      </c>
      <c r="E218" s="14"/>
    </row>
    <row r="219" spans="1:5" ht="12.75">
      <c r="A219" s="14">
        <v>91</v>
      </c>
      <c r="B219" s="14">
        <f t="shared" si="9"/>
        <v>-33566.530353823655</v>
      </c>
      <c r="C219" s="14">
        <f t="shared" si="8"/>
        <v>-0.026767568065250123</v>
      </c>
      <c r="D219" s="14">
        <f t="shared" si="10"/>
        <v>3.3249129097224785</v>
      </c>
      <c r="E219" s="14"/>
    </row>
    <row r="220" spans="1:5" ht="12.75">
      <c r="A220" s="14">
        <v>91.5</v>
      </c>
      <c r="B220" s="14">
        <f t="shared" si="9"/>
        <v>-33038.5802250887</v>
      </c>
      <c r="C220" s="14">
        <f t="shared" si="8"/>
        <v>-0.026346555203420014</v>
      </c>
      <c r="D220" s="14">
        <f t="shared" si="10"/>
        <v>3.3512594649258984</v>
      </c>
      <c r="E220" s="14"/>
    </row>
    <row r="221" spans="1:5" ht="12.75">
      <c r="A221" s="14">
        <v>92</v>
      </c>
      <c r="B221" s="14">
        <f t="shared" si="9"/>
        <v>-32518.93394353404</v>
      </c>
      <c r="C221" s="14">
        <f t="shared" si="8"/>
        <v>-0.025932164229293495</v>
      </c>
      <c r="D221" s="14">
        <f t="shared" si="10"/>
        <v>3.3771916291551918</v>
      </c>
      <c r="E221" s="14"/>
    </row>
    <row r="222" spans="1:5" ht="12.75">
      <c r="A222" s="14">
        <v>92.5</v>
      </c>
      <c r="B222" s="14">
        <f t="shared" si="9"/>
        <v>-32007.460902357572</v>
      </c>
      <c r="C222" s="14">
        <f t="shared" si="8"/>
        <v>-0.025524290990715768</v>
      </c>
      <c r="D222" s="14">
        <f t="shared" si="10"/>
        <v>3.4027159201459076</v>
      </c>
      <c r="E222" s="14"/>
    </row>
    <row r="223" spans="1:5" ht="12.75">
      <c r="A223" s="14">
        <v>93</v>
      </c>
      <c r="B223" s="14">
        <f t="shared" si="9"/>
        <v>-31504.03254900219</v>
      </c>
      <c r="C223" s="14">
        <f t="shared" si="8"/>
        <v>-0.025122832973685956</v>
      </c>
      <c r="D223" s="14">
        <f t="shared" si="10"/>
        <v>3.4278387531195937</v>
      </c>
      <c r="E223" s="14"/>
    </row>
    <row r="224" spans="1:5" ht="12.75">
      <c r="A224" s="14">
        <v>93.5</v>
      </c>
      <c r="B224" s="14">
        <f t="shared" si="9"/>
        <v>-31008.522352845695</v>
      </c>
      <c r="C224" s="14">
        <f t="shared" si="8"/>
        <v>-0.024727689276591462</v>
      </c>
      <c r="D224" s="14">
        <f t="shared" si="10"/>
        <v>3.452566442396185</v>
      </c>
      <c r="E224" s="14"/>
    </row>
    <row r="225" spans="1:5" ht="12.75">
      <c r="A225" s="14">
        <v>94</v>
      </c>
      <c r="B225" s="14">
        <f t="shared" si="9"/>
        <v>-30520.805773398846</v>
      </c>
      <c r="C225" s="14">
        <f t="shared" si="8"/>
        <v>-0.024338760584847564</v>
      </c>
      <c r="D225" s="14">
        <f t="shared" si="10"/>
        <v>3.476905202981033</v>
      </c>
      <c r="E225" s="14"/>
    </row>
    <row r="226" spans="1:5" ht="12.75">
      <c r="A226" s="14">
        <v>94.5</v>
      </c>
      <c r="B226" s="14">
        <f t="shared" si="9"/>
        <v>-30040.760229003597</v>
      </c>
      <c r="C226" s="14">
        <f t="shared" si="8"/>
        <v>-0.023955949145935882</v>
      </c>
      <c r="D226" s="14">
        <f t="shared" si="10"/>
        <v>3.500861152126969</v>
      </c>
      <c r="E226" s="14"/>
    </row>
    <row r="227" spans="1:5" ht="12.75">
      <c r="A227" s="14">
        <v>95</v>
      </c>
      <c r="B227" s="14">
        <f t="shared" si="9"/>
        <v>-29568.265066023727</v>
      </c>
      <c r="C227" s="14">
        <f t="shared" si="8"/>
        <v>-0.02357915874483551</v>
      </c>
      <c r="D227" s="14">
        <f t="shared" si="10"/>
        <v>3.524440310871804</v>
      </c>
      <c r="E227" s="14"/>
    </row>
    <row r="228" spans="1:5" ht="12.75">
      <c r="A228" s="14">
        <v>95.5</v>
      </c>
      <c r="B228" s="14">
        <f t="shared" si="9"/>
        <v>-29103.20152851997</v>
      </c>
      <c r="C228" s="14">
        <f t="shared" si="8"/>
        <v>-0.023208294679840487</v>
      </c>
      <c r="D228" s="14">
        <f t="shared" si="10"/>
        <v>3.5476486055516445</v>
      </c>
      <c r="E228" s="14"/>
    </row>
    <row r="229" spans="1:5" ht="12.75">
      <c r="A229" s="14">
        <v>96</v>
      </c>
      <c r="B229" s="14">
        <f t="shared" si="9"/>
        <v>-28645.45272840214</v>
      </c>
      <c r="C229" s="14">
        <f t="shared" si="8"/>
        <v>-0.022843263738757686</v>
      </c>
      <c r="D229" s="14">
        <f t="shared" si="10"/>
        <v>3.5704918692904024</v>
      </c>
      <c r="E229" s="14"/>
    </row>
    <row r="230" spans="1:5" ht="12.75">
      <c r="A230" s="14">
        <v>96.5</v>
      </c>
      <c r="B230" s="14">
        <f t="shared" si="9"/>
        <v>-28194.903616050746</v>
      </c>
      <c r="C230" s="14">
        <f t="shared" si="8"/>
        <v>-0.022483974175479062</v>
      </c>
      <c r="D230" s="14">
        <f t="shared" si="10"/>
        <v>3.5929758434658816</v>
      </c>
      <c r="E230" s="14"/>
    </row>
    <row r="231" spans="1:5" ht="12.75">
      <c r="A231" s="14">
        <v>97</v>
      </c>
      <c r="B231" s="14">
        <f t="shared" si="9"/>
        <v>-27751.44095140068</v>
      </c>
      <c r="C231" s="14">
        <f aca="true" t="shared" si="11" ref="C231:C237">+B231/(m*cv)</f>
        <v>-0.02213033568692239</v>
      </c>
      <c r="D231" s="14">
        <f t="shared" si="10"/>
        <v>3.615106179152804</v>
      </c>
      <c r="E231" s="14"/>
    </row>
    <row r="232" spans="1:5" ht="12.75">
      <c r="A232" s="14">
        <v>97.5</v>
      </c>
      <c r="B232" s="14">
        <f t="shared" si="9"/>
        <v>-27314.953275479667</v>
      </c>
      <c r="C232" s="14">
        <f t="shared" si="11"/>
        <v>-0.021782259390334662</v>
      </c>
      <c r="D232" s="14">
        <f t="shared" si="10"/>
        <v>3.6368884385431386</v>
      </c>
      <c r="E232" s="14"/>
    </row>
    <row r="233" spans="1:5" ht="12.75">
      <c r="A233" s="14">
        <v>98</v>
      </c>
      <c r="B233" s="14">
        <f t="shared" si="9"/>
        <v>-26885.330882394406</v>
      </c>
      <c r="C233" s="14">
        <f t="shared" si="11"/>
        <v>-0.021439657800952475</v>
      </c>
      <c r="D233" s="14">
        <f t="shared" si="10"/>
        <v>3.658328096344091</v>
      </c>
      <c r="E233" s="14"/>
    </row>
    <row r="234" spans="1:5" ht="12.75">
      <c r="A234" s="14">
        <v>98.5</v>
      </c>
      <c r="B234" s="14">
        <f t="shared" si="9"/>
        <v>-26462.46579175732</v>
      </c>
      <c r="C234" s="14">
        <f t="shared" si="11"/>
        <v>-0.02110244481001381</v>
      </c>
      <c r="D234" s="14">
        <f t="shared" si="10"/>
        <v>3.6794305411541046</v>
      </c>
      <c r="E234" s="14"/>
    </row>
    <row r="235" spans="1:5" ht="12.75">
      <c r="A235" s="14">
        <v>99</v>
      </c>
      <c r="B235" s="14">
        <f t="shared" si="9"/>
        <v>-26046.251721547014</v>
      </c>
      <c r="C235" s="14">
        <f t="shared" si="11"/>
        <v>-0.020770535663115642</v>
      </c>
      <c r="D235" s="14">
        <f t="shared" si="10"/>
        <v>3.7002010768172204</v>
      </c>
      <c r="E235" s="14"/>
    </row>
    <row r="236" spans="1:5" ht="12.75">
      <c r="A236" s="14">
        <v>99.5</v>
      </c>
      <c r="B236" s="14">
        <f t="shared" si="9"/>
        <v>-25636.58406139555</v>
      </c>
      <c r="C236" s="14">
        <f t="shared" si="11"/>
        <v>-0.020443846938911922</v>
      </c>
      <c r="D236" s="14">
        <f t="shared" si="10"/>
        <v>3.7206449237561325</v>
      </c>
      <c r="E236" s="14"/>
    </row>
    <row r="237" spans="1:5" ht="12.75">
      <c r="A237" s="14">
        <v>100</v>
      </c>
      <c r="B237" s="14">
        <f t="shared" si="9"/>
        <v>-25233.35984629592</v>
      </c>
      <c r="C237" s="14">
        <f t="shared" si="11"/>
        <v>-0.020122296528146667</v>
      </c>
      <c r="D237" s="14">
        <f t="shared" si="10"/>
        <v>3.740767220284279</v>
      </c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</sheetData>
  <conditionalFormatting sqref="D23">
    <cfRule type="cellIs" priority="1" dxfId="0" operator="notBetween" stopIfTrue="1">
      <formula>0.5</formula>
      <formula>1.5</formula>
    </cfRule>
  </conditionalFormatting>
  <conditionalFormatting sqref="I24">
    <cfRule type="cellIs" priority="2" dxfId="1" operator="notBetween" stopIfTrue="1">
      <formula>0</formula>
      <formula>99.6</formula>
    </cfRule>
  </conditionalFormatting>
  <conditionalFormatting sqref="I22">
    <cfRule type="cellIs" priority="3" dxfId="2" operator="notBetween" stopIfTrue="1">
      <formula>0</formula>
      <formula>99.6</formula>
    </cfRule>
  </conditionalFormatting>
  <printOptions/>
  <pageMargins left="0.27" right="0.31" top="0.6" bottom="0.31" header="0.4921259845" footer="0.36"/>
  <pageSetup horizontalDpi="200" verticalDpi="200" orientation="portrait" paperSize="9" r:id="rId5"/>
  <drawing r:id="rId4"/>
  <legacyDrawing r:id="rId3"/>
  <oleObjects>
    <oleObject progId="Word.Document.8" shapeId="12622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Lada</cp:lastModifiedBy>
  <cp:lastPrinted>2004-03-01T20:07:05Z</cp:lastPrinted>
  <dcterms:created xsi:type="dcterms:W3CDTF">2004-02-29T15:06:06Z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